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\Desktop\Sprawozdanie_opisowe_30_06_2022\"/>
    </mc:Choice>
  </mc:AlternateContent>
  <bookViews>
    <workbookView xWindow="0" yWindow="0" windowWidth="23040" windowHeight="8496" tabRatio="613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Arkusz1!$A$1:$H$641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3" i="1" l="1"/>
  <c r="H274" i="1"/>
  <c r="H275" i="1"/>
  <c r="H272" i="1"/>
  <c r="H184" i="1"/>
  <c r="H641" i="1" l="1"/>
  <c r="H640" i="1"/>
  <c r="H73" i="1" l="1"/>
  <c r="H70" i="1"/>
  <c r="H62" i="1"/>
  <c r="H57" i="1"/>
  <c r="H46" i="1"/>
  <c r="H40" i="1"/>
  <c r="H35" i="1"/>
  <c r="H22" i="1"/>
  <c r="H16" i="1"/>
  <c r="H629" i="1"/>
  <c r="H528" i="1"/>
  <c r="H427" i="1"/>
  <c r="H426" i="1"/>
  <c r="G30" i="1" l="1"/>
  <c r="H30" i="1"/>
  <c r="F30" i="1"/>
  <c r="E30" i="1"/>
  <c r="F639" i="1"/>
  <c r="F481" i="1"/>
  <c r="G481" i="1"/>
  <c r="H481" i="1"/>
  <c r="E481" i="1"/>
  <c r="F476" i="1"/>
  <c r="G476" i="1"/>
  <c r="H476" i="1"/>
  <c r="E476" i="1"/>
  <c r="F408" i="1"/>
  <c r="G277" i="1"/>
  <c r="G237" i="1" s="1"/>
  <c r="F277" i="1"/>
  <c r="E237" i="1"/>
  <c r="G179" i="1"/>
  <c r="E179" i="1"/>
  <c r="H214" i="1"/>
  <c r="G214" i="1"/>
  <c r="F214" i="1"/>
  <c r="E214" i="1"/>
  <c r="F98" i="1"/>
  <c r="G31" i="1"/>
  <c r="F31" i="1"/>
  <c r="G21" i="1"/>
  <c r="F21" i="1"/>
  <c r="E21" i="1"/>
  <c r="H628" i="1"/>
  <c r="H617" i="1"/>
  <c r="H616" i="1"/>
  <c r="H604" i="1"/>
  <c r="H603" i="1"/>
  <c r="H602" i="1"/>
  <c r="H601" i="1"/>
  <c r="H600" i="1"/>
  <c r="H599" i="1"/>
  <c r="G593" i="1"/>
  <c r="F593" i="1"/>
  <c r="E593" i="1"/>
  <c r="H596" i="1"/>
  <c r="H595" i="1"/>
  <c r="H589" i="1"/>
  <c r="H582" i="1"/>
  <c r="H581" i="1"/>
  <c r="G526" i="1"/>
  <c r="F526" i="1"/>
  <c r="E526" i="1"/>
  <c r="H529" i="1"/>
  <c r="H530" i="1"/>
  <c r="H531" i="1"/>
  <c r="H471" i="1"/>
  <c r="H463" i="1"/>
  <c r="F454" i="1"/>
  <c r="E454" i="1"/>
  <c r="H460" i="1"/>
  <c r="H459" i="1"/>
  <c r="H455" i="1"/>
  <c r="H456" i="1"/>
  <c r="H457" i="1"/>
  <c r="H458" i="1"/>
  <c r="G454" i="1"/>
  <c r="G445" i="1"/>
  <c r="F445" i="1"/>
  <c r="E445" i="1"/>
  <c r="H447" i="1"/>
  <c r="H446" i="1"/>
  <c r="F391" i="1"/>
  <c r="E391" i="1"/>
  <c r="H393" i="1"/>
  <c r="H392" i="1"/>
  <c r="H388" i="1"/>
  <c r="F356" i="1"/>
  <c r="E356" i="1"/>
  <c r="H378" i="1"/>
  <c r="H377" i="1"/>
  <c r="F333" i="1"/>
  <c r="E333" i="1"/>
  <c r="H355" i="1"/>
  <c r="H354" i="1"/>
  <c r="H340" i="1"/>
  <c r="H305" i="1"/>
  <c r="H306" i="1"/>
  <c r="H307" i="1"/>
  <c r="H308" i="1"/>
  <c r="H309" i="1"/>
  <c r="H310" i="1"/>
  <c r="H311" i="1"/>
  <c r="H312" i="1"/>
  <c r="H313" i="1"/>
  <c r="H314" i="1"/>
  <c r="H315" i="1"/>
  <c r="F304" i="1"/>
  <c r="F237" i="1" s="1"/>
  <c r="G304" i="1"/>
  <c r="E304" i="1"/>
  <c r="E277" i="1"/>
  <c r="H303" i="1"/>
  <c r="H302" i="1"/>
  <c r="H300" i="1"/>
  <c r="H299" i="1"/>
  <c r="H271" i="1"/>
  <c r="H270" i="1"/>
  <c r="H262" i="1"/>
  <c r="H261" i="1"/>
  <c r="H256" i="1"/>
  <c r="H255" i="1"/>
  <c r="H251" i="1"/>
  <c r="H250" i="1"/>
  <c r="H248" i="1"/>
  <c r="H247" i="1"/>
  <c r="H244" i="1"/>
  <c r="H243" i="1"/>
  <c r="F224" i="1"/>
  <c r="E224" i="1"/>
  <c r="H225" i="1"/>
  <c r="H215" i="1"/>
  <c r="H209" i="1"/>
  <c r="H199" i="1"/>
  <c r="H198" i="1"/>
  <c r="G183" i="1"/>
  <c r="F183" i="1"/>
  <c r="E183" i="1"/>
  <c r="F159" i="1"/>
  <c r="E159" i="1"/>
  <c r="H170" i="1"/>
  <c r="H169" i="1"/>
  <c r="H168" i="1"/>
  <c r="H164" i="1"/>
  <c r="H163" i="1"/>
  <c r="H162" i="1"/>
  <c r="H161" i="1"/>
  <c r="F152" i="1"/>
  <c r="G152" i="1"/>
  <c r="E152" i="1"/>
  <c r="H154" i="1"/>
  <c r="H155" i="1"/>
  <c r="H156" i="1"/>
  <c r="H157" i="1"/>
  <c r="H158" i="1"/>
  <c r="H153" i="1"/>
  <c r="F148" i="1"/>
  <c r="E148" i="1"/>
  <c r="H149" i="1"/>
  <c r="H133" i="1"/>
  <c r="H127" i="1"/>
  <c r="H115" i="1"/>
  <c r="H101" i="1"/>
  <c r="H86" i="1"/>
  <c r="H75" i="1"/>
  <c r="H76" i="1"/>
  <c r="H77" i="1"/>
  <c r="H78" i="1"/>
  <c r="H79" i="1"/>
  <c r="H80" i="1"/>
  <c r="H81" i="1"/>
  <c r="H82" i="1"/>
  <c r="H83" i="1"/>
  <c r="H84" i="1"/>
  <c r="H85" i="1"/>
  <c r="H74" i="1"/>
  <c r="G73" i="1"/>
  <c r="F73" i="1"/>
  <c r="E73" i="1"/>
  <c r="G51" i="1"/>
  <c r="F51" i="1"/>
  <c r="E51" i="1"/>
  <c r="H59" i="1"/>
  <c r="H58" i="1"/>
  <c r="H56" i="1"/>
  <c r="H49" i="1"/>
  <c r="G48" i="1"/>
  <c r="F48" i="1"/>
  <c r="E48" i="1"/>
  <c r="G36" i="1"/>
  <c r="F36" i="1"/>
  <c r="E36" i="1"/>
  <c r="H38" i="1"/>
  <c r="E31" i="1"/>
  <c r="H32" i="1"/>
  <c r="F25" i="1"/>
  <c r="E25" i="1"/>
  <c r="H26" i="1"/>
  <c r="H24" i="1"/>
  <c r="H23" i="1"/>
  <c r="H18" i="1"/>
  <c r="H20" i="1"/>
  <c r="G19" i="1"/>
  <c r="F19" i="1"/>
  <c r="E19" i="1"/>
  <c r="H11" i="1"/>
  <c r="H12" i="1"/>
  <c r="H638" i="1"/>
  <c r="H637" i="1"/>
  <c r="H636" i="1"/>
  <c r="H635" i="1"/>
  <c r="H634" i="1"/>
  <c r="H633" i="1"/>
  <c r="H631" i="1"/>
  <c r="H627" i="1"/>
  <c r="H626" i="1"/>
  <c r="H624" i="1"/>
  <c r="H623" i="1"/>
  <c r="H622" i="1"/>
  <c r="H621" i="1"/>
  <c r="H618" i="1"/>
  <c r="H615" i="1"/>
  <c r="H614" i="1"/>
  <c r="H613" i="1"/>
  <c r="H612" i="1"/>
  <c r="H611" i="1"/>
  <c r="H610" i="1"/>
  <c r="H609" i="1"/>
  <c r="H608" i="1"/>
  <c r="H607" i="1"/>
  <c r="H606" i="1"/>
  <c r="H605" i="1"/>
  <c r="H598" i="1"/>
  <c r="H594" i="1"/>
  <c r="H592" i="1"/>
  <c r="H590" i="1"/>
  <c r="H588" i="1"/>
  <c r="H587" i="1"/>
  <c r="H586" i="1"/>
  <c r="H585" i="1"/>
  <c r="H584" i="1"/>
  <c r="H583" i="1"/>
  <c r="H580" i="1"/>
  <c r="H579" i="1"/>
  <c r="H578" i="1"/>
  <c r="H575" i="1"/>
  <c r="H574" i="1"/>
  <c r="H573" i="1"/>
  <c r="H572" i="1"/>
  <c r="H570" i="1"/>
  <c r="H568" i="1"/>
  <c r="H567" i="1"/>
  <c r="H566" i="1"/>
  <c r="H565" i="1"/>
  <c r="H564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7" i="1"/>
  <c r="H546" i="1"/>
  <c r="H545" i="1"/>
  <c r="H543" i="1"/>
  <c r="H541" i="1"/>
  <c r="H540" i="1"/>
  <c r="H539" i="1"/>
  <c r="H538" i="1"/>
  <c r="H537" i="1"/>
  <c r="H536" i="1"/>
  <c r="H535" i="1"/>
  <c r="H534" i="1"/>
  <c r="H533" i="1"/>
  <c r="H527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4" i="1"/>
  <c r="H502" i="1"/>
  <c r="H501" i="1"/>
  <c r="H500" i="1"/>
  <c r="H499" i="1"/>
  <c r="H498" i="1"/>
  <c r="H497" i="1"/>
  <c r="H496" i="1"/>
  <c r="H495" i="1"/>
  <c r="H493" i="1"/>
  <c r="H492" i="1"/>
  <c r="H491" i="1"/>
  <c r="H490" i="1"/>
  <c r="H488" i="1"/>
  <c r="H487" i="1"/>
  <c r="H486" i="1"/>
  <c r="H485" i="1"/>
  <c r="H484" i="1"/>
  <c r="H483" i="1"/>
  <c r="H480" i="1"/>
  <c r="H478" i="1"/>
  <c r="H475" i="1"/>
  <c r="H474" i="1"/>
  <c r="H473" i="1"/>
  <c r="H472" i="1"/>
  <c r="H470" i="1"/>
  <c r="H469" i="1"/>
  <c r="H468" i="1"/>
  <c r="H467" i="1"/>
  <c r="H466" i="1"/>
  <c r="H465" i="1"/>
  <c r="H464" i="1"/>
  <c r="H462" i="1"/>
  <c r="H453" i="1"/>
  <c r="H451" i="1"/>
  <c r="H450" i="1"/>
  <c r="H448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4" i="1"/>
  <c r="H422" i="1"/>
  <c r="H421" i="1"/>
  <c r="H419" i="1"/>
  <c r="H418" i="1"/>
  <c r="H416" i="1"/>
  <c r="H414" i="1"/>
  <c r="H413" i="1"/>
  <c r="H412" i="1"/>
  <c r="H410" i="1"/>
  <c r="H407" i="1"/>
  <c r="H405" i="1"/>
  <c r="H404" i="1"/>
  <c r="H403" i="1"/>
  <c r="H402" i="1"/>
  <c r="H401" i="1"/>
  <c r="H400" i="1"/>
  <c r="H399" i="1"/>
  <c r="H398" i="1"/>
  <c r="H397" i="1"/>
  <c r="H395" i="1"/>
  <c r="H394" i="1"/>
  <c r="H389" i="1"/>
  <c r="H387" i="1"/>
  <c r="H386" i="1"/>
  <c r="H385" i="1"/>
  <c r="H384" i="1"/>
  <c r="H382" i="1"/>
  <c r="H381" i="1"/>
  <c r="H380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39" i="1"/>
  <c r="H338" i="1"/>
  <c r="H337" i="1"/>
  <c r="H336" i="1"/>
  <c r="H335" i="1"/>
  <c r="H334" i="1"/>
  <c r="H332" i="1"/>
  <c r="H331" i="1"/>
  <c r="H330" i="1"/>
  <c r="H329" i="1"/>
  <c r="H328" i="1"/>
  <c r="H327" i="1"/>
  <c r="H326" i="1"/>
  <c r="H325" i="1"/>
  <c r="H324" i="1"/>
  <c r="H322" i="1"/>
  <c r="H321" i="1"/>
  <c r="H320" i="1"/>
  <c r="H318" i="1"/>
  <c r="H317" i="1"/>
  <c r="H301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6" i="1"/>
  <c r="H269" i="1"/>
  <c r="H268" i="1"/>
  <c r="H267" i="1"/>
  <c r="H266" i="1"/>
  <c r="H265" i="1"/>
  <c r="H264" i="1"/>
  <c r="H263" i="1"/>
  <c r="H260" i="1"/>
  <c r="H259" i="1"/>
  <c r="H258" i="1"/>
  <c r="H257" i="1"/>
  <c r="H254" i="1"/>
  <c r="H253" i="1"/>
  <c r="H252" i="1"/>
  <c r="H249" i="1"/>
  <c r="H246" i="1"/>
  <c r="H245" i="1"/>
  <c r="H242" i="1"/>
  <c r="H241" i="1"/>
  <c r="H240" i="1"/>
  <c r="H239" i="1"/>
  <c r="H233" i="1"/>
  <c r="H231" i="1"/>
  <c r="H230" i="1"/>
  <c r="H227" i="1"/>
  <c r="H226" i="1"/>
  <c r="H222" i="1"/>
  <c r="H220" i="1"/>
  <c r="H219" i="1"/>
  <c r="H217" i="1"/>
  <c r="H213" i="1"/>
  <c r="H212" i="1"/>
  <c r="H211" i="1"/>
  <c r="H210" i="1"/>
  <c r="H208" i="1"/>
  <c r="H207" i="1"/>
  <c r="H206" i="1"/>
  <c r="H205" i="1"/>
  <c r="H204" i="1"/>
  <c r="H203" i="1"/>
  <c r="H202" i="1"/>
  <c r="H201" i="1"/>
  <c r="H200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2" i="1"/>
  <c r="H181" i="1"/>
  <c r="H178" i="1"/>
  <c r="H175" i="1"/>
  <c r="H174" i="1"/>
  <c r="H173" i="1"/>
  <c r="H167" i="1"/>
  <c r="H166" i="1"/>
  <c r="H165" i="1"/>
  <c r="H160" i="1"/>
  <c r="H151" i="1"/>
  <c r="H150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2" i="1"/>
  <c r="H131" i="1"/>
  <c r="H130" i="1"/>
  <c r="H129" i="1"/>
  <c r="H128" i="1"/>
  <c r="H126" i="1"/>
  <c r="H125" i="1"/>
  <c r="H124" i="1"/>
  <c r="H123" i="1"/>
  <c r="H122" i="1"/>
  <c r="H121" i="1"/>
  <c r="H120" i="1"/>
  <c r="H119" i="1"/>
  <c r="H118" i="1"/>
  <c r="H116" i="1"/>
  <c r="H114" i="1"/>
  <c r="H113" i="1"/>
  <c r="H112" i="1"/>
  <c r="H111" i="1"/>
  <c r="H109" i="1"/>
  <c r="H108" i="1"/>
  <c r="H107" i="1"/>
  <c r="H106" i="1"/>
  <c r="H103" i="1"/>
  <c r="H100" i="1"/>
  <c r="H99" i="1"/>
  <c r="H97" i="1"/>
  <c r="H96" i="1"/>
  <c r="H94" i="1"/>
  <c r="H93" i="1"/>
  <c r="H90" i="1"/>
  <c r="H89" i="1"/>
  <c r="H88" i="1"/>
  <c r="H72" i="1"/>
  <c r="H71" i="1"/>
  <c r="H69" i="1"/>
  <c r="H68" i="1"/>
  <c r="H67" i="1"/>
  <c r="H66" i="1"/>
  <c r="H65" i="1"/>
  <c r="H64" i="1"/>
  <c r="H63" i="1"/>
  <c r="H55" i="1"/>
  <c r="H54" i="1"/>
  <c r="H53" i="1"/>
  <c r="H52" i="1"/>
  <c r="H47" i="1"/>
  <c r="H45" i="1"/>
  <c r="H44" i="1"/>
  <c r="H42" i="1"/>
  <c r="H41" i="1"/>
  <c r="H454" i="1" l="1"/>
  <c r="H304" i="1"/>
  <c r="H183" i="1"/>
  <c r="H152" i="1"/>
  <c r="H48" i="1"/>
  <c r="H31" i="1"/>
  <c r="H19" i="1"/>
  <c r="H27" i="1"/>
  <c r="H625" i="1" l="1"/>
  <c r="H235" i="1"/>
  <c r="H236" i="1"/>
  <c r="F632" i="1"/>
  <c r="E632" i="1"/>
  <c r="G591" i="1"/>
  <c r="F591" i="1"/>
  <c r="E591" i="1"/>
  <c r="G577" i="1"/>
  <c r="F577" i="1"/>
  <c r="E577" i="1"/>
  <c r="G571" i="1"/>
  <c r="F571" i="1"/>
  <c r="E571" i="1"/>
  <c r="G548" i="1"/>
  <c r="F548" i="1"/>
  <c r="E548" i="1"/>
  <c r="E503" i="1"/>
  <c r="F477" i="1"/>
  <c r="E477" i="1"/>
  <c r="E425" i="1"/>
  <c r="G425" i="1"/>
  <c r="E415" i="1"/>
  <c r="F406" i="1"/>
  <c r="E406" i="1"/>
  <c r="G232" i="1"/>
  <c r="F232" i="1"/>
  <c r="E232" i="1"/>
  <c r="F229" i="1"/>
  <c r="E229" i="1"/>
  <c r="F102" i="1"/>
  <c r="E102" i="1"/>
  <c r="E98" i="1"/>
  <c r="G98" i="1"/>
  <c r="G87" i="1"/>
  <c r="E87" i="1"/>
  <c r="F10" i="1"/>
  <c r="H232" i="1" l="1"/>
  <c r="H577" i="1"/>
  <c r="H548" i="1"/>
  <c r="H229" i="1"/>
  <c r="H571" i="1"/>
  <c r="H406" i="1"/>
  <c r="H591" i="1"/>
  <c r="F503" i="1"/>
  <c r="H503" i="1" s="1"/>
  <c r="F563" i="1"/>
  <c r="G544" i="1"/>
  <c r="F544" i="1"/>
  <c r="E544" i="1"/>
  <c r="G505" i="1"/>
  <c r="F505" i="1"/>
  <c r="E505" i="1"/>
  <c r="F461" i="1"/>
  <c r="E461" i="1"/>
  <c r="G411" i="1"/>
  <c r="F411" i="1"/>
  <c r="E411" i="1"/>
  <c r="G391" i="1"/>
  <c r="G333" i="1"/>
  <c r="G323" i="1"/>
  <c r="F323" i="1"/>
  <c r="E323" i="1"/>
  <c r="G185" i="1"/>
  <c r="F185" i="1"/>
  <c r="F179" i="1" s="1"/>
  <c r="E185" i="1"/>
  <c r="G180" i="1"/>
  <c r="F180" i="1"/>
  <c r="E180" i="1"/>
  <c r="F172" i="1"/>
  <c r="F171" i="1" s="1"/>
  <c r="E172" i="1"/>
  <c r="E171" i="1" s="1"/>
  <c r="F110" i="1"/>
  <c r="E110" i="1"/>
  <c r="E92" i="1"/>
  <c r="E10" i="1"/>
  <c r="G117" i="1"/>
  <c r="G620" i="1"/>
  <c r="G177" i="1"/>
  <c r="G176" i="1" s="1"/>
  <c r="F177" i="1"/>
  <c r="E177" i="1"/>
  <c r="E176" i="1" s="1"/>
  <c r="F117" i="1"/>
  <c r="E117" i="1"/>
  <c r="H185" i="1" l="1"/>
  <c r="H323" i="1"/>
  <c r="H391" i="1"/>
  <c r="H277" i="1"/>
  <c r="H356" i="1"/>
  <c r="H461" i="1"/>
  <c r="H526" i="1"/>
  <c r="H117" i="1"/>
  <c r="H544" i="1"/>
  <c r="H180" i="1"/>
  <c r="F176" i="1"/>
  <c r="H176" i="1" s="1"/>
  <c r="H177" i="1"/>
  <c r="H224" i="1"/>
  <c r="H333" i="1"/>
  <c r="H411" i="1"/>
  <c r="H505" i="1"/>
  <c r="H13" i="1"/>
  <c r="G542" i="1" l="1"/>
  <c r="G494" i="1"/>
  <c r="G489" i="1"/>
  <c r="G482" i="1"/>
  <c r="G479" i="1"/>
  <c r="F479" i="1"/>
  <c r="E479" i="1"/>
  <c r="G449" i="1"/>
  <c r="G423" i="1"/>
  <c r="F423" i="1"/>
  <c r="E423" i="1"/>
  <c r="G420" i="1"/>
  <c r="G409" i="1"/>
  <c r="F409" i="1"/>
  <c r="E409" i="1"/>
  <c r="G383" i="1"/>
  <c r="G379" i="1"/>
  <c r="F379" i="1"/>
  <c r="E379" i="1"/>
  <c r="G319" i="1"/>
  <c r="E319" i="1"/>
  <c r="G229" i="1"/>
  <c r="F221" i="1"/>
  <c r="G221" i="1"/>
  <c r="E221" i="1"/>
  <c r="G216" i="1"/>
  <c r="F216" i="1"/>
  <c r="E216" i="1"/>
  <c r="G148" i="1"/>
  <c r="G110" i="1"/>
  <c r="H110" i="1" s="1"/>
  <c r="G105" i="1"/>
  <c r="G61" i="1"/>
  <c r="G60" i="1" s="1"/>
  <c r="G34" i="1"/>
  <c r="G25" i="1"/>
  <c r="G15" i="1"/>
  <c r="F15" i="1"/>
  <c r="G10" i="1"/>
  <c r="G477" i="1"/>
  <c r="H477" i="1" s="1"/>
  <c r="G234" i="1"/>
  <c r="F234" i="1"/>
  <c r="G224" i="1"/>
  <c r="G218" i="1"/>
  <c r="F218" i="1"/>
  <c r="E218" i="1"/>
  <c r="G172" i="1"/>
  <c r="F105" i="1"/>
  <c r="F104" i="1" s="1"/>
  <c r="E105" i="1"/>
  <c r="E104" i="1" s="1"/>
  <c r="G95" i="1"/>
  <c r="G92" i="1"/>
  <c r="G102" i="1"/>
  <c r="H102" i="1" s="1"/>
  <c r="G39" i="1"/>
  <c r="G33" i="1" s="1"/>
  <c r="H10" i="1" l="1"/>
  <c r="H148" i="1"/>
  <c r="H221" i="1"/>
  <c r="G171" i="1"/>
  <c r="H171" i="1" s="1"/>
  <c r="H172" i="1"/>
  <c r="H379" i="1"/>
  <c r="H423" i="1"/>
  <c r="H479" i="1"/>
  <c r="H216" i="1"/>
  <c r="H105" i="1"/>
  <c r="H409" i="1"/>
  <c r="H218" i="1"/>
  <c r="G50" i="1"/>
  <c r="H51" i="1"/>
  <c r="F228" i="1"/>
  <c r="F569" i="1" l="1"/>
  <c r="E569" i="1"/>
  <c r="E489" i="1"/>
  <c r="F425" i="1"/>
  <c r="H425" i="1" s="1"/>
  <c r="H569" i="1" l="1"/>
  <c r="G223" i="1"/>
  <c r="E396" i="1" l="1"/>
  <c r="F396" i="1"/>
  <c r="E383" i="1"/>
  <c r="F383" i="1"/>
  <c r="H383" i="1" l="1"/>
  <c r="H396" i="1"/>
  <c r="F390" i="1"/>
  <c r="E61" i="1"/>
  <c r="E60" i="1" s="1"/>
  <c r="F61" i="1"/>
  <c r="F39" i="1"/>
  <c r="F33" i="1" s="1"/>
  <c r="E39" i="1"/>
  <c r="E33" i="1" s="1"/>
  <c r="F34" i="1"/>
  <c r="E34" i="1"/>
  <c r="H61" i="1" l="1"/>
  <c r="H34" i="1"/>
  <c r="H33" i="1" l="1"/>
  <c r="F482" i="1"/>
  <c r="H593" i="1" l="1"/>
  <c r="F316" i="1"/>
  <c r="E316" i="1"/>
  <c r="H316" i="1" l="1"/>
  <c r="F95" i="1"/>
  <c r="E95" i="1"/>
  <c r="H95" i="1" l="1"/>
  <c r="F494" i="1"/>
  <c r="E494" i="1"/>
  <c r="H494" i="1" l="1"/>
  <c r="F92" i="1"/>
  <c r="H92" i="1" s="1"/>
  <c r="H179" i="1" l="1"/>
  <c r="H14" i="1"/>
  <c r="G597" i="1" l="1"/>
  <c r="G576" i="1" s="1"/>
  <c r="G238" i="1"/>
  <c r="G159" i="1"/>
  <c r="G104" i="1" s="1"/>
  <c r="F87" i="1"/>
  <c r="H87" i="1" l="1"/>
  <c r="F60" i="1"/>
  <c r="F597" i="1"/>
  <c r="G532" i="1" l="1"/>
  <c r="F319" i="1"/>
  <c r="H319" i="1" s="1"/>
  <c r="F238" i="1"/>
  <c r="F620" i="1"/>
  <c r="H43" i="1" l="1"/>
  <c r="E620" i="1"/>
  <c r="H620" i="1" s="1"/>
  <c r="F489" i="1"/>
  <c r="H489" i="1" s="1"/>
  <c r="E482" i="1"/>
  <c r="H482" i="1" s="1"/>
  <c r="E390" i="1" l="1"/>
  <c r="H390" i="1" s="1"/>
  <c r="G632" i="1" l="1"/>
  <c r="H632" i="1" s="1"/>
  <c r="F452" i="1"/>
  <c r="E452" i="1"/>
  <c r="F223" i="1" l="1"/>
  <c r="H37" i="1" l="1"/>
  <c r="H28" i="1"/>
  <c r="H29" i="1"/>
  <c r="E597" i="1" l="1"/>
  <c r="H597" i="1" s="1"/>
  <c r="E563" i="1"/>
  <c r="G415" i="1"/>
  <c r="F415" i="1"/>
  <c r="H415" i="1" s="1"/>
  <c r="E238" i="1"/>
  <c r="H238" i="1" s="1"/>
  <c r="E234" i="1"/>
  <c r="H234" i="1" s="1"/>
  <c r="H159" i="1"/>
  <c r="F417" i="1"/>
  <c r="E417" i="1"/>
  <c r="E420" i="1"/>
  <c r="E408" i="1" s="1"/>
  <c r="G396" i="1"/>
  <c r="E15" i="1"/>
  <c r="E9" i="1" s="1"/>
  <c r="E639" i="1" s="1"/>
  <c r="H639" i="1" s="1"/>
  <c r="E17" i="1"/>
  <c r="F17" i="1"/>
  <c r="F9" i="1" s="1"/>
  <c r="G17" i="1"/>
  <c r="G9" i="1" s="1"/>
  <c r="E50" i="1"/>
  <c r="G91" i="1"/>
  <c r="E223" i="1"/>
  <c r="H223" i="1" s="1"/>
  <c r="G228" i="1"/>
  <c r="G316" i="1"/>
  <c r="G357" i="1"/>
  <c r="G356" i="1" s="1"/>
  <c r="G406" i="1"/>
  <c r="G417" i="1"/>
  <c r="F420" i="1"/>
  <c r="E449" i="1"/>
  <c r="F449" i="1"/>
  <c r="G452" i="1"/>
  <c r="H452" i="1" s="1"/>
  <c r="E532" i="1"/>
  <c r="F532" i="1"/>
  <c r="E542" i="1"/>
  <c r="F542" i="1"/>
  <c r="G563" i="1"/>
  <c r="E630" i="1"/>
  <c r="F630" i="1"/>
  <c r="G630" i="1"/>
  <c r="G619" i="1" s="1"/>
  <c r="H420" i="1" l="1"/>
  <c r="H563" i="1"/>
  <c r="H532" i="1"/>
  <c r="H630" i="1"/>
  <c r="F91" i="1"/>
  <c r="H98" i="1"/>
  <c r="H449" i="1"/>
  <c r="H417" i="1"/>
  <c r="H542" i="1"/>
  <c r="E228" i="1"/>
  <c r="H228" i="1" s="1"/>
  <c r="G525" i="1"/>
  <c r="E525" i="1"/>
  <c r="H104" i="1"/>
  <c r="F525" i="1"/>
  <c r="G390" i="1"/>
  <c r="H15" i="1"/>
  <c r="H17" i="1"/>
  <c r="F50" i="1"/>
  <c r="H50" i="1" s="1"/>
  <c r="F576" i="1"/>
  <c r="F619" i="1"/>
  <c r="H60" i="1"/>
  <c r="E91" i="1"/>
  <c r="H36" i="1"/>
  <c r="H39" i="1"/>
  <c r="E576" i="1"/>
  <c r="H25" i="1"/>
  <c r="E619" i="1"/>
  <c r="H525" i="1" l="1"/>
  <c r="H9" i="1"/>
  <c r="H619" i="1"/>
  <c r="H576" i="1"/>
  <c r="H237" i="1"/>
  <c r="H91" i="1"/>
  <c r="G408" i="1"/>
  <c r="G639" i="1" s="1"/>
  <c r="H445" i="1"/>
  <c r="H408" i="1" l="1"/>
  <c r="H21" i="1"/>
</calcChain>
</file>

<file path=xl/sharedStrings.xml><?xml version="1.0" encoding="utf-8"?>
<sst xmlns="http://schemas.openxmlformats.org/spreadsheetml/2006/main" count="1240" uniqueCount="368">
  <si>
    <t>Dział</t>
  </si>
  <si>
    <t>Rozdział</t>
  </si>
  <si>
    <t>Paragraf</t>
  </si>
  <si>
    <t>Treść</t>
  </si>
  <si>
    <t xml:space="preserve">Ogółem planowane wydatki </t>
  </si>
  <si>
    <t>%</t>
  </si>
  <si>
    <t>010</t>
  </si>
  <si>
    <t>ROLNICTWO I ŁOWIECTWO</t>
  </si>
  <si>
    <t>01008</t>
  </si>
  <si>
    <t>Melioracje wodne</t>
  </si>
  <si>
    <t>4300</t>
  </si>
  <si>
    <t>zakup usług pozostałych</t>
  </si>
  <si>
    <t>4430</t>
  </si>
  <si>
    <t>różne opłaty i składki</t>
  </si>
  <si>
    <t>4260</t>
  </si>
  <si>
    <t>zakup energii</t>
  </si>
  <si>
    <t>6050</t>
  </si>
  <si>
    <t>wydatki inwestycyjne jednostek budżetowych</t>
  </si>
  <si>
    <t>01030</t>
  </si>
  <si>
    <t>Izby rolnicze</t>
  </si>
  <si>
    <t>2850</t>
  </si>
  <si>
    <t>wpłaty gmin na rzecz izb rolniczych w wysokości 2 % uzyskanych wpływów z podatku rolnego</t>
  </si>
  <si>
    <t>01042</t>
  </si>
  <si>
    <t>4170</t>
  </si>
  <si>
    <t>wynagrodzenia bezosobowe</t>
  </si>
  <si>
    <t>4270</t>
  </si>
  <si>
    <t>zakup usług remontowych</t>
  </si>
  <si>
    <t>01095</t>
  </si>
  <si>
    <t>Pozostała działalność</t>
  </si>
  <si>
    <t>4110</t>
  </si>
  <si>
    <t>składki na ubezpieczenia społeczne</t>
  </si>
  <si>
    <t>4120</t>
  </si>
  <si>
    <t>4210</t>
  </si>
  <si>
    <t>zakup materiałów i wyposażenia</t>
  </si>
  <si>
    <t>600</t>
  </si>
  <si>
    <t>Transport i łączność</t>
  </si>
  <si>
    <t>60013</t>
  </si>
  <si>
    <t>Drogi publiczne wojewódzkie</t>
  </si>
  <si>
    <t>60014</t>
  </si>
  <si>
    <t>Drogi publiczne powiatowe</t>
  </si>
  <si>
    <t>rózne opłaty i składki</t>
  </si>
  <si>
    <t>60016</t>
  </si>
  <si>
    <t>Drogi publiczne gminne</t>
  </si>
  <si>
    <t>3020</t>
  </si>
  <si>
    <t>wydatki osobowe nie zaliczone do wynagrodzeń</t>
  </si>
  <si>
    <t>4010</t>
  </si>
  <si>
    <t>wynagrodzenia osobowe pracowników</t>
  </si>
  <si>
    <t>4280</t>
  </si>
  <si>
    <t>zakup usług zdrowotnych</t>
  </si>
  <si>
    <t>630</t>
  </si>
  <si>
    <t>TURYSTYKA</t>
  </si>
  <si>
    <t>63095</t>
  </si>
  <si>
    <t>700</t>
  </si>
  <si>
    <t>GOSPODARKA MIESZKANIOWA</t>
  </si>
  <si>
    <t>70005</t>
  </si>
  <si>
    <t>Gospodarka gruntami i nieruchomościami</t>
  </si>
  <si>
    <t>4400</t>
  </si>
  <si>
    <t>opłaty za administrowanie i czynsze za budynki, lokale i pomieszczenia garażowe</t>
  </si>
  <si>
    <t>4610</t>
  </si>
  <si>
    <t>koszty postępowania sądowego i prokuratorskiego</t>
  </si>
  <si>
    <t>6060</t>
  </si>
  <si>
    <t>wydatki na zakupy inwestycyjne jednostek budżetowych</t>
  </si>
  <si>
    <t>70095</t>
  </si>
  <si>
    <t>710</t>
  </si>
  <si>
    <t>DZIAŁALNOŚĆ USŁUGOWA</t>
  </si>
  <si>
    <t>71004</t>
  </si>
  <si>
    <t>Plany zagospodarowania przestrzennego</t>
  </si>
  <si>
    <t>Cmentarze</t>
  </si>
  <si>
    <t>750</t>
  </si>
  <si>
    <t>ADMINISTRACJA PUBLICZNA</t>
  </si>
  <si>
    <t>75011</t>
  </si>
  <si>
    <t>Urzędy wojewódzkie</t>
  </si>
  <si>
    <t>składki na ubezpieczenie społeczne</t>
  </si>
  <si>
    <t>75022</t>
  </si>
  <si>
    <t>Rady gmin (miast i miast na prawach powiatu)</t>
  </si>
  <si>
    <t>3030</t>
  </si>
  <si>
    <t>różne wydatki na rzecz osób fizycznych</t>
  </si>
  <si>
    <t>4240</t>
  </si>
  <si>
    <t>4360</t>
  </si>
  <si>
    <t>4410</t>
  </si>
  <si>
    <t xml:space="preserve">podróże służbowe krajowe </t>
  </si>
  <si>
    <t>4700</t>
  </si>
  <si>
    <t>szkolenia pracowników niebędących członkami korpusu służby cywilnej</t>
  </si>
  <si>
    <t>75023</t>
  </si>
  <si>
    <t>Urzędy gmin (miast i miast na prawach powiatu)</t>
  </si>
  <si>
    <t>4040</t>
  </si>
  <si>
    <t>dodatkowe wynagrodzenie roczne</t>
  </si>
  <si>
    <t>4100</t>
  </si>
  <si>
    <t>wynagrodzenia agencyjno - prowizyjne</t>
  </si>
  <si>
    <t>4140</t>
  </si>
  <si>
    <t>wpłaty na Państwowy Fundusz Rehabilitacji Osób Niepełnosprawnych</t>
  </si>
  <si>
    <t>4440</t>
  </si>
  <si>
    <t>odpisy na zakładowy fundusz świadczeń socjalnych</t>
  </si>
  <si>
    <t>4500</t>
  </si>
  <si>
    <t>pozostałe podatki na rzecz budżetów jednostek samorządu terytorialnego</t>
  </si>
  <si>
    <t>4520</t>
  </si>
  <si>
    <t>opłaty na rzecz budżetów jednostek samorządu terytorialnego</t>
  </si>
  <si>
    <t>75075</t>
  </si>
  <si>
    <t>Promocja jednostek samorządu terytorialnego</t>
  </si>
  <si>
    <t>4420</t>
  </si>
  <si>
    <t>podróże służbowe zagraniczne</t>
  </si>
  <si>
    <t>75095</t>
  </si>
  <si>
    <t>2820</t>
  </si>
  <si>
    <t>dotacja celowa z budżetu na finansowanie lub dofinansowanie zadań zleconych do realizacji stowarzyszeniom</t>
  </si>
  <si>
    <t>751</t>
  </si>
  <si>
    <t>URZĘDY NACZELNYCH ORGANÓW WŁADZY PAŃSTWOWEJ, KONTROLI I OCHRONY PRAWA ORAZ SĄDOWNICTWA</t>
  </si>
  <si>
    <t>75101</t>
  </si>
  <si>
    <t>Urzędy naczelnych organów władzy państwowej, kontroli i ochrony prawa</t>
  </si>
  <si>
    <t>754</t>
  </si>
  <si>
    <t>BEZPIECZEŃSTWO PUBLICZNE I OCHRONA PRZECIWPOŻAROWA</t>
  </si>
  <si>
    <t>75412</t>
  </si>
  <si>
    <t>Ochotnicze straże pożarne</t>
  </si>
  <si>
    <t>podróże służbowe krajowe</t>
  </si>
  <si>
    <t>75421</t>
  </si>
  <si>
    <t>Zarządzanie kryzysowe</t>
  </si>
  <si>
    <t>757</t>
  </si>
  <si>
    <t>OBSŁUGA DŁUGU PUBLICZNEGO</t>
  </si>
  <si>
    <t>75702</t>
  </si>
  <si>
    <t>8110</t>
  </si>
  <si>
    <t>758</t>
  </si>
  <si>
    <t>RÓŻNE ROZLICZENIA</t>
  </si>
  <si>
    <t>75818</t>
  </si>
  <si>
    <t>Rezerwy ogólne i celowe</t>
  </si>
  <si>
    <t>4810</t>
  </si>
  <si>
    <t>rezerwy</t>
  </si>
  <si>
    <t>801</t>
  </si>
  <si>
    <t>OSWIATA I WYCHOWANIE</t>
  </si>
  <si>
    <t>80101</t>
  </si>
  <si>
    <t>Szkoły podstawowe</t>
  </si>
  <si>
    <t>2540</t>
  </si>
  <si>
    <t>dotacja podmiotowa z budżetu dla niepublicznej jednostki systemu oświaty</t>
  </si>
  <si>
    <t>Przedszkola</t>
  </si>
  <si>
    <t>80113</t>
  </si>
  <si>
    <t>Dowożenie uczniów do szkół</t>
  </si>
  <si>
    <t>80146</t>
  </si>
  <si>
    <t>Dokształcanie i doskonalenie nauczycieli</t>
  </si>
  <si>
    <t>80148</t>
  </si>
  <si>
    <t>zakup środków żywności</t>
  </si>
  <si>
    <t>80195</t>
  </si>
  <si>
    <t>851</t>
  </si>
  <si>
    <t xml:space="preserve">OCHRONA ZDROWIA </t>
  </si>
  <si>
    <t>85153</t>
  </si>
  <si>
    <t>Zwalczanie narkomanii</t>
  </si>
  <si>
    <t>85154</t>
  </si>
  <si>
    <t>Przeciwdziałanie alkoholizmowi</t>
  </si>
  <si>
    <t>852</t>
  </si>
  <si>
    <t>POMOC SPOŁECZNA</t>
  </si>
  <si>
    <t>85202</t>
  </si>
  <si>
    <t>Domy pomocy społecznej</t>
  </si>
  <si>
    <t>4330</t>
  </si>
  <si>
    <t>zakup usług przez jednostki samorządu terytorialnego od innych jednostek samorządu terytorialnego</t>
  </si>
  <si>
    <t>Wspieranie rodziny</t>
  </si>
  <si>
    <t>3110</t>
  </si>
  <si>
    <t>świadczenia społeczne</t>
  </si>
  <si>
    <t>85213</t>
  </si>
  <si>
    <t>4130</t>
  </si>
  <si>
    <t>85214</t>
  </si>
  <si>
    <t>85215</t>
  </si>
  <si>
    <t>Dodatki mieszkaniowe</t>
  </si>
  <si>
    <t>85216</t>
  </si>
  <si>
    <t>Zasiłki stałe</t>
  </si>
  <si>
    <t>Ośrodki pomocy społecznej</t>
  </si>
  <si>
    <t>wynagrodzenie osobowe pracowników</t>
  </si>
  <si>
    <t>85228</t>
  </si>
  <si>
    <t>Usługi opiekuńcze i specjalistyczne usługi opiekuńcze</t>
  </si>
  <si>
    <t>854</t>
  </si>
  <si>
    <t>EDUKACYJNA OPIEKA WYCHOWAWCZA</t>
  </si>
  <si>
    <t>85415</t>
  </si>
  <si>
    <t>3240</t>
  </si>
  <si>
    <t>stypendia dla uczniów</t>
  </si>
  <si>
    <t>900</t>
  </si>
  <si>
    <t>GOSPODARKA KOMUNALNA I OCHRONA ŚRODOWISKA</t>
  </si>
  <si>
    <t>90002</t>
  </si>
  <si>
    <t>90003</t>
  </si>
  <si>
    <t>Oczyszczanie miast i wsi</t>
  </si>
  <si>
    <t>90004</t>
  </si>
  <si>
    <t>Utrzymanie zieleni w miastach i gminach</t>
  </si>
  <si>
    <t>90015</t>
  </si>
  <si>
    <t>Oświetlenie ulic, placów i dróg</t>
  </si>
  <si>
    <t>90095</t>
  </si>
  <si>
    <t>921</t>
  </si>
  <si>
    <t>KULTURA I OCHRONA DZIEDZICTWA NARODOWEGO</t>
  </si>
  <si>
    <t>92109</t>
  </si>
  <si>
    <t>Domy i ośrodki kultury, świetlice i kluby</t>
  </si>
  <si>
    <t>2480</t>
  </si>
  <si>
    <t>dotacja podmiotowa z budżetu dla samorządowej instytucji kultury</t>
  </si>
  <si>
    <t>92116</t>
  </si>
  <si>
    <t>Biblioteki</t>
  </si>
  <si>
    <t>92120</t>
  </si>
  <si>
    <t>Ochrona zabytków i opieka nad zabytkami</t>
  </si>
  <si>
    <t>2720</t>
  </si>
  <si>
    <t>92195</t>
  </si>
  <si>
    <t>wydatki osobowe niezaliczone do wynagrodzen</t>
  </si>
  <si>
    <t>926</t>
  </si>
  <si>
    <t xml:space="preserve">KULTURA FIZYCZNA </t>
  </si>
  <si>
    <t>92601</t>
  </si>
  <si>
    <t>Obiekty sportowe</t>
  </si>
  <si>
    <t>92605</t>
  </si>
  <si>
    <t>Zadania w zakresie kultury fizycznej</t>
  </si>
  <si>
    <t>92695</t>
  </si>
  <si>
    <t xml:space="preserve">zakup materiałów i wyposażenia </t>
  </si>
  <si>
    <t xml:space="preserve">zakup usług pozostałych </t>
  </si>
  <si>
    <t>OGÓŁEM</t>
  </si>
  <si>
    <t>80149</t>
  </si>
  <si>
    <t>80150</t>
  </si>
  <si>
    <t>opłaty z tytułu zakupu usług telekomunikacyjnych</t>
  </si>
  <si>
    <t>Realizacja zadań wymagających stosowania specjalnej organizacji nauki i metod pracy dla dzieci w przedszkolach, oddziałach przedszkolnych w szkołach podstawowych i innych formach wychowania przedszkolnego</t>
  </si>
  <si>
    <t>odsetki od samorządowych papierów wartościowych lub zaciągniętych przez jednostkę samorządu terytorialnego kredytów i pożyczek</t>
  </si>
  <si>
    <t>Stołówki szkolne i przedszkolne</t>
  </si>
  <si>
    <t>wydatki osobowe niezaliczone do wynagrodzeń</t>
  </si>
  <si>
    <t>Wynagrodzenia bezosobowe</t>
  </si>
  <si>
    <t>2800</t>
  </si>
  <si>
    <t>dotacja celowa z budżetu dla pozostałych jednostek zaliczanych do sektora finansów publicznych</t>
  </si>
  <si>
    <t>71012</t>
  </si>
  <si>
    <t>75405</t>
  </si>
  <si>
    <t>2300</t>
  </si>
  <si>
    <t>Komendy powiatowe Policji</t>
  </si>
  <si>
    <t>6800</t>
  </si>
  <si>
    <t>rezerwy na inwestycje i zakupy inwestycyjne</t>
  </si>
  <si>
    <t>Świadczenia wychowawcze</t>
  </si>
  <si>
    <t>4220</t>
  </si>
  <si>
    <t>85219</t>
  </si>
  <si>
    <t>4590</t>
  </si>
  <si>
    <t>4177</t>
  </si>
  <si>
    <t>4179</t>
  </si>
  <si>
    <t>Wydatki bieżące</t>
  </si>
  <si>
    <t>Wydatki majątkowe</t>
  </si>
  <si>
    <t xml:space="preserve">                                   Załącznik nr 2</t>
  </si>
  <si>
    <t>4217</t>
  </si>
  <si>
    <t>4219</t>
  </si>
  <si>
    <t>4307</t>
  </si>
  <si>
    <t>4309</t>
  </si>
  <si>
    <t>85205</t>
  </si>
  <si>
    <t>Zadania w zakresie przeciwdziałania przemocy w rodzinie</t>
  </si>
  <si>
    <t xml:space="preserve">składki na ubezpieczenie zdrowotne </t>
  </si>
  <si>
    <t>85230</t>
  </si>
  <si>
    <t>Pomoc w zakresie dożywiania</t>
  </si>
  <si>
    <t>855</t>
  </si>
  <si>
    <t>Rodzina</t>
  </si>
  <si>
    <t>Świadczenia rodzinne, świadczenia z funduszu alimentacyjnego oraz składki na ubezpieczenie emerytalne i rentowe z ubezpieczenia społecznego</t>
  </si>
  <si>
    <t>90001</t>
  </si>
  <si>
    <t>Zasiłki okresowe, celowe i pomoc w naturze oraz składki na ubezpieczenia emerytalne i rentowe</t>
  </si>
  <si>
    <t>Pomoc materialna dla uczniów o charakterze socjalnym</t>
  </si>
  <si>
    <t>Gospodarka ściekowa i ochrona wód</t>
  </si>
  <si>
    <t>4019</t>
  </si>
  <si>
    <t>4119</t>
  </si>
  <si>
    <t>4129</t>
  </si>
  <si>
    <t>6230</t>
  </si>
  <si>
    <t>4017</t>
  </si>
  <si>
    <t>4117</t>
  </si>
  <si>
    <t>4127</t>
  </si>
  <si>
    <t>4510</t>
  </si>
  <si>
    <t>opłaty na rzecz budżetu państwa</t>
  </si>
  <si>
    <t>75415</t>
  </si>
  <si>
    <t>Zadania ratownictwa górskiego i wodnego</t>
  </si>
  <si>
    <t>75809</t>
  </si>
  <si>
    <t>2889</t>
  </si>
  <si>
    <t>Rozliczenia między jednostkami samorządu terytorialnego</t>
  </si>
  <si>
    <t>6237</t>
  </si>
  <si>
    <t>Pomoc materialna dla uczniów o charakterze motywacyjnym</t>
  </si>
  <si>
    <t>90005</t>
  </si>
  <si>
    <t>Ochrona  powietrza atmosferycznego i klimatu</t>
  </si>
  <si>
    <t>wynagrodzenie bezosobowe</t>
  </si>
  <si>
    <t>wydatki bieżące</t>
  </si>
  <si>
    <t>wydatki majątkowe</t>
  </si>
  <si>
    <t>4920</t>
  </si>
  <si>
    <t>75495</t>
  </si>
  <si>
    <t>8040</t>
  </si>
  <si>
    <t>2830</t>
  </si>
  <si>
    <t>3260</t>
  </si>
  <si>
    <t>80153</t>
  </si>
  <si>
    <t>inne formy pomocy dla uczniów</t>
  </si>
  <si>
    <t>90026</t>
  </si>
  <si>
    <t>Pozostałe działania związane z gospodarką odpadami</t>
  </si>
  <si>
    <t>szkolenie pracowników niebędących członkami korpusu służby cywilnej</t>
  </si>
  <si>
    <t>odpisy na Zakładowy Fundusz Świadczeń Socjalnych</t>
  </si>
  <si>
    <t>zakup materiałów i wyposażenbia</t>
  </si>
  <si>
    <t>zakup środków dydaktycznych i książek</t>
  </si>
  <si>
    <t>dotacje celowe z budżetu na finansowanie lub dofinansowanie kosztów realizacji inwestycji i zakupów inwestycyjnych jednostek niezaliczanych do sektora finansów publicznych</t>
  </si>
  <si>
    <t>Zakup środków dydaktycznych i książek</t>
  </si>
  <si>
    <t>dotacja celowa z budżetu na finansowanie lub dofinansowanie  zadań zleconych do  realizacji pozostałym jednostkom niezaliczanym do sektora finansów publicznych</t>
  </si>
  <si>
    <t>obsługa zobowiązań jednostek samorządu terytorialnego zaliczanych do tytułu dłużnego-kredyty i pożyczki, o których mowa w art.. 72 ust.1 pkt 2 ustawy</t>
  </si>
  <si>
    <t>wpłaty gmin i powiatów na rzecz innych jednostek samorządu terytorialnego oraz związków gmin lub związków powiatowo-gminnych,związków metropolitalnych na dofinansowanie zadań bieżących</t>
  </si>
  <si>
    <t>75212</t>
  </si>
  <si>
    <t>752</t>
  </si>
  <si>
    <t>OBRONA NARODOWA</t>
  </si>
  <si>
    <t>Pozostałe wydatki obronne</t>
  </si>
  <si>
    <t>Jednostki specjalistycznego poradnictwa, mieszkania chronione i ośrodki interwencji kryzysowej</t>
  </si>
  <si>
    <t xml:space="preserve">Pozostała działalność </t>
  </si>
  <si>
    <t>4710</t>
  </si>
  <si>
    <t>6170</t>
  </si>
  <si>
    <t>składki na ubezpieczenie zdrowotne</t>
  </si>
  <si>
    <t>4717</t>
  </si>
  <si>
    <t>4719</t>
  </si>
  <si>
    <t>Składki na ubezpieczenie zdrowotne opłacane za osoby pobierające niektóre świadczenia rodzinne oraz za osoby pobierające zasiłki dla opiekunów</t>
  </si>
  <si>
    <t>System opieki nad dziećmi w wieku do lat 3</t>
  </si>
  <si>
    <t>Wpłaty na PPK finansowane przez podmiot zatrudniający</t>
  </si>
  <si>
    <t>Wyłączenie z produkcji gruntów rolnych</t>
  </si>
  <si>
    <t>Zapewnienie uczniom prawa do bezpłatnego dostępu do podręczników, materiałów edukacyjnych lub materiałów ćwiczeniowych</t>
  </si>
  <si>
    <t xml:space="preserve">składki na Fundusz Pracy oraz Fundusz Solidarnościowy </t>
  </si>
  <si>
    <t xml:space="preserve">składki na Fundusz Pracy oraz FunduszSolidarnościowy </t>
  </si>
  <si>
    <t>składki na Fundusz Pracy oraz  Fundusz Solidarnościowy</t>
  </si>
  <si>
    <t>Zadania z zakresu geodezji i kartografii</t>
  </si>
  <si>
    <t>Obsługa papierów wartościowych, kredytów i pożyczek oraz innych zobowiązań jednostek samorządu terytorialnego zaliczanych do tytułu dłużnego-kredyty i pożyczki</t>
  </si>
  <si>
    <t>Realizacja zadań wymagających stosowania specjalnej organizacji nauki i metod pracy dla dzieci i młodzieży w szkołach podstawowych</t>
  </si>
  <si>
    <t>Składki na ubezpieczenie zdrowotne opłacane za osoby pobierające niektóre świadczenia z pomocy społecznej oraz za osoby uczestniczące w zajęciach w centrum integracji społecznej</t>
  </si>
  <si>
    <t>Gospodarka odpadami komunalnymi</t>
  </si>
  <si>
    <t>4580</t>
  </si>
  <si>
    <t>75814</t>
  </si>
  <si>
    <t>Różne rozliczenia finansowe</t>
  </si>
  <si>
    <t>Pozostałe odsetki</t>
  </si>
  <si>
    <t>pozostałe odsetki</t>
  </si>
  <si>
    <t>wpłaty na PPK finansowane przez podmiot zatrudniający</t>
  </si>
  <si>
    <t>01043</t>
  </si>
  <si>
    <t>01044</t>
  </si>
  <si>
    <t>020</t>
  </si>
  <si>
    <t>02001</t>
  </si>
  <si>
    <t>6300</t>
  </si>
  <si>
    <t>60095</t>
  </si>
  <si>
    <t>6057</t>
  </si>
  <si>
    <t>6059</t>
  </si>
  <si>
    <t>70007</t>
  </si>
  <si>
    <t>75085</t>
  </si>
  <si>
    <t>75411</t>
  </si>
  <si>
    <t>75414</t>
  </si>
  <si>
    <t>8010</t>
  </si>
  <si>
    <t>2320</t>
  </si>
  <si>
    <t>4247</t>
  </si>
  <si>
    <t>4249</t>
  </si>
  <si>
    <t>4790</t>
  </si>
  <si>
    <t>4797</t>
  </si>
  <si>
    <t>4799</t>
  </si>
  <si>
    <t>4800</t>
  </si>
  <si>
    <t>80107</t>
  </si>
  <si>
    <t>6010</t>
  </si>
  <si>
    <t>Leśnictwo</t>
  </si>
  <si>
    <t>Gospodarka leśna</t>
  </si>
  <si>
    <t>Infrastruktura sanitacyjna wsi</t>
  </si>
  <si>
    <t>Gospodarowanie mieszkaniowym zasobem gminy</t>
  </si>
  <si>
    <t>Wspólna obsługa jednostek samorządu terytorialnego</t>
  </si>
  <si>
    <t>Komendy powiatowe Państwowej Straży Pożarnej</t>
  </si>
  <si>
    <t>Obrona cywilna</t>
  </si>
  <si>
    <t>Pomoc dla cudzoziemców</t>
  </si>
  <si>
    <t>wpłaty na PPKfinansowane przez podmiot zatrudniający</t>
  </si>
  <si>
    <t>wydatki na zakup i objęcie akcji i udziałów</t>
  </si>
  <si>
    <t>zakup usług przez jednostki samorządu terytorialnego od innych jednostek samorzadu terytorialnego</t>
  </si>
  <si>
    <t>Różne opłaty i składki</t>
  </si>
  <si>
    <t>wynagrodzenie osobowe nauczycieli</t>
  </si>
  <si>
    <t>dodatkowe wynagrodzenie roczne nauczycieli</t>
  </si>
  <si>
    <t>zakup uslug pozostalych</t>
  </si>
  <si>
    <t>składki na Fundusz Pracy i Fundusz Solidarnościowy</t>
  </si>
  <si>
    <t>rozliczenie z bankami związane z obsługą  długu publicznego</t>
  </si>
  <si>
    <t>dotacja celowa na pomoc finansową udzielaną między jednostkami samorządu terytorialnego na dofinansowanie własnych zadań inwestycyjnych i zakupów inwestycyjnych</t>
  </si>
  <si>
    <t>kary i odszkodowania wypłacane na rzecz osób fizycznych</t>
  </si>
  <si>
    <t>spłata zobowiązań jednostek samorządu terytorialnego zaliczanych do tytułu dłużnego - kredyty i pożyczki, o którym mowa w art. 72 ust. 1 pkt 2 ustawy</t>
  </si>
  <si>
    <t>wpłaty jednostek na państwowy fundusz celowy</t>
  </si>
  <si>
    <t>wpłaty jednostek na państwowy fundusz celowy na finansowaniw lub dofinansowanie zadań inwestycyjnych</t>
  </si>
  <si>
    <t>dotacja celowa z budżetu na finansowanie lub dofinansowanie kosztów realizacji inwestycji i zakupów inwestycyjnych  jednostek niezaliczanych do sektora finansów publicznych</t>
  </si>
  <si>
    <t>dotacja celowa przekazana dla powiatu na zadania bieżące realizowane na podstawie porozumień (umów) między jednostkami samorządu terytorialnego</t>
  </si>
  <si>
    <t>aakup środków dydaktycznych i książek</t>
  </si>
  <si>
    <t>dotacje celowe z budżetu na finansowanie lub dofinansowanie prac remontowych i konserwatorskich obiektów zabytkowych przekazane jednostkom niezaliczanym do sektora finansów publicznych</t>
  </si>
  <si>
    <t xml:space="preserve">          Wykonanie za I półrocze 2022 r.</t>
  </si>
  <si>
    <t>Infrastruktura wodociągowa wsi</t>
  </si>
  <si>
    <t>Świetlice szkolne</t>
  </si>
  <si>
    <t>dotacja celowa przekazana jednostce samorządu terytorialnego przez inną jednostkę samorządu terytorialnego będącą instytucją wdrażającą na zadania bieżące realizowane na podstawie porozumień             ( umów)</t>
  </si>
  <si>
    <t xml:space="preserve">do Zarządzenia nr 387/22 Wójta Gminy Nowa Ruda </t>
  </si>
  <si>
    <t xml:space="preserve">                          z dnia 29 sierpnia 2022 r.</t>
  </si>
  <si>
    <t>ANALIZA WYKONANIA WYDATKÓW BUDŻETOWYCH ZA  I PÓŁROCZE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</si>
</sst>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\-#,##0.00\ "/>
    <numFmt numFmtId="165" formatCode="0.00;[Red]0.00"/>
  </numFmts>
  <fonts count="29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.5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.5"/>
      <color indexed="8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b/>
      <sz val="8.5"/>
      <color indexed="63"/>
      <name val="Arial"/>
      <family val="2"/>
      <charset val="238"/>
    </font>
    <font>
      <sz val="8.5"/>
      <color indexed="22"/>
      <name val="Arial"/>
      <family val="2"/>
      <charset val="238"/>
    </font>
    <font>
      <b/>
      <sz val="8.5"/>
      <color rgb="FFFF0000"/>
      <name val="Arial"/>
      <family val="2"/>
      <charset val="238"/>
    </font>
    <font>
      <b/>
      <sz val="7"/>
      <color indexed="8"/>
      <name val="Arial"/>
      <family val="2"/>
      <charset val="238"/>
    </font>
    <font>
      <sz val="8.5"/>
      <color theme="1"/>
      <name val="Arial"/>
      <family val="2"/>
      <charset val="238"/>
    </font>
    <font>
      <sz val="8.5"/>
      <color rgb="FFFF0000"/>
      <name val="Arial"/>
      <family val="2"/>
      <charset val="238"/>
    </font>
    <font>
      <b/>
      <sz val="8.5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8.5"/>
      <color theme="0" tint="-0.34998626667073579"/>
      <name val="Arial"/>
      <family val="2"/>
      <charset val="238"/>
    </font>
    <font>
      <b/>
      <sz val="8.5"/>
      <color theme="0" tint="-0.249977111117893"/>
      <name val="Arial"/>
      <family val="2"/>
      <charset val="238"/>
    </font>
    <font>
      <sz val="8.5"/>
      <color theme="0" tint="-0.249977111117893"/>
      <name val="Arial"/>
      <family val="2"/>
      <charset val="238"/>
    </font>
    <font>
      <sz val="10"/>
      <color theme="0" tint="-0.249977111117893"/>
      <name val="Times New Roman"/>
      <family val="1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8"/>
      <name val="Arial"/>
      <family val="2"/>
      <charset val="238"/>
    </font>
    <font>
      <b/>
      <sz val="6.5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indexed="55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0" tint="-0.249977111117893"/>
        <bgColor indexed="55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auto="1"/>
      </right>
      <top style="thin">
        <color auto="1"/>
      </top>
      <bottom/>
      <diagonal/>
    </border>
    <border>
      <left style="double">
        <color indexed="8"/>
      </left>
      <right style="thin">
        <color auto="1"/>
      </right>
      <top/>
      <bottom/>
      <diagonal/>
    </border>
    <border>
      <left style="double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9" fontId="24" fillId="0" borderId="0" applyFont="0" applyFill="0" applyBorder="0" applyAlignment="0" applyProtection="0"/>
  </cellStyleXfs>
  <cellXfs count="317">
    <xf numFmtId="0" fontId="0" fillId="0" borderId="0" xfId="0"/>
    <xf numFmtId="0" fontId="1" fillId="0" borderId="0" xfId="0" applyFont="1"/>
    <xf numFmtId="0" fontId="2" fillId="0" borderId="1" xfId="0" applyFont="1" applyFill="1" applyBorder="1"/>
    <xf numFmtId="0" fontId="2" fillId="0" borderId="0" xfId="0" applyFont="1" applyFill="1" applyBorder="1"/>
    <xf numFmtId="0" fontId="1" fillId="4" borderId="0" xfId="0" applyFont="1" applyFill="1"/>
    <xf numFmtId="0" fontId="1" fillId="3" borderId="0" xfId="0" applyFont="1" applyFill="1"/>
    <xf numFmtId="0" fontId="3" fillId="0" borderId="0" xfId="0" applyFont="1"/>
    <xf numFmtId="0" fontId="5" fillId="0" borderId="7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8" fillId="0" borderId="10" xfId="0" applyFont="1" applyFill="1" applyBorder="1"/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2" borderId="7" xfId="0" applyNumberFormat="1" applyFont="1" applyFill="1" applyBorder="1"/>
    <xf numFmtId="49" fontId="7" fillId="2" borderId="3" xfId="0" applyNumberFormat="1" applyFont="1" applyFill="1" applyBorder="1"/>
    <xf numFmtId="10" fontId="7" fillId="2" borderId="13" xfId="0" applyNumberFormat="1" applyFont="1" applyFill="1" applyBorder="1"/>
    <xf numFmtId="49" fontId="9" fillId="0" borderId="24" xfId="0" applyNumberFormat="1" applyFont="1" applyFill="1" applyBorder="1"/>
    <xf numFmtId="49" fontId="10" fillId="5" borderId="17" xfId="0" applyNumberFormat="1" applyFont="1" applyFill="1" applyBorder="1"/>
    <xf numFmtId="49" fontId="10" fillId="5" borderId="3" xfId="0" applyNumberFormat="1" applyFont="1" applyFill="1" applyBorder="1"/>
    <xf numFmtId="10" fontId="11" fillId="5" borderId="13" xfId="0" applyNumberFormat="1" applyFont="1" applyFill="1" applyBorder="1"/>
    <xf numFmtId="49" fontId="9" fillId="0" borderId="25" xfId="0" applyNumberFormat="1" applyFont="1" applyFill="1" applyBorder="1"/>
    <xf numFmtId="49" fontId="9" fillId="0" borderId="3" xfId="0" applyNumberFormat="1" applyFont="1" applyFill="1" applyBorder="1" applyAlignment="1">
      <alignment wrapText="1"/>
    </xf>
    <xf numFmtId="49" fontId="7" fillId="0" borderId="17" xfId="0" applyNumberFormat="1" applyFont="1" applyFill="1" applyBorder="1"/>
    <xf numFmtId="49" fontId="9" fillId="0" borderId="3" xfId="0" applyNumberFormat="1" applyFont="1" applyFill="1" applyBorder="1"/>
    <xf numFmtId="10" fontId="9" fillId="0" borderId="13" xfId="0" applyNumberFormat="1" applyFont="1" applyFill="1" applyBorder="1"/>
    <xf numFmtId="49" fontId="7" fillId="5" borderId="19" xfId="0" applyNumberFormat="1" applyFont="1" applyFill="1" applyBorder="1"/>
    <xf numFmtId="49" fontId="7" fillId="5" borderId="3" xfId="0" applyNumberFormat="1" applyFont="1" applyFill="1" applyBorder="1"/>
    <xf numFmtId="49" fontId="7" fillId="5" borderId="3" xfId="0" applyNumberFormat="1" applyFont="1" applyFill="1" applyBorder="1" applyAlignment="1">
      <alignment wrapText="1"/>
    </xf>
    <xf numFmtId="10" fontId="7" fillId="5" borderId="13" xfId="0" applyNumberFormat="1" applyFont="1" applyFill="1" applyBorder="1"/>
    <xf numFmtId="49" fontId="9" fillId="0" borderId="17" xfId="0" applyNumberFormat="1" applyFont="1" applyFill="1" applyBorder="1"/>
    <xf numFmtId="49" fontId="7" fillId="5" borderId="20" xfId="0" applyNumberFormat="1" applyFont="1" applyFill="1" applyBorder="1"/>
    <xf numFmtId="10" fontId="11" fillId="0" borderId="13" xfId="0" applyNumberFormat="1" applyFont="1" applyBorder="1"/>
    <xf numFmtId="49" fontId="7" fillId="5" borderId="17" xfId="0" applyNumberFormat="1" applyFont="1" applyFill="1" applyBorder="1"/>
    <xf numFmtId="49" fontId="9" fillId="5" borderId="3" xfId="0" applyNumberFormat="1" applyFont="1" applyFill="1" applyBorder="1"/>
    <xf numFmtId="0" fontId="7" fillId="5" borderId="3" xfId="0" applyFont="1" applyFill="1" applyBorder="1" applyAlignment="1">
      <alignment wrapText="1"/>
    </xf>
    <xf numFmtId="10" fontId="10" fillId="5" borderId="13" xfId="0" applyNumberFormat="1" applyFont="1" applyFill="1" applyBorder="1"/>
    <xf numFmtId="49" fontId="9" fillId="0" borderId="26" xfId="0" applyNumberFormat="1" applyFont="1" applyFill="1" applyBorder="1"/>
    <xf numFmtId="49" fontId="9" fillId="0" borderId="22" xfId="0" applyNumberFormat="1" applyFont="1" applyFill="1" applyBorder="1"/>
    <xf numFmtId="49" fontId="9" fillId="0" borderId="7" xfId="0" applyNumberFormat="1" applyFont="1" applyFill="1" applyBorder="1"/>
    <xf numFmtId="49" fontId="9" fillId="0" borderId="18" xfId="0" applyNumberFormat="1" applyFont="1" applyFill="1" applyBorder="1"/>
    <xf numFmtId="49" fontId="7" fillId="3" borderId="9" xfId="0" applyNumberFormat="1" applyFont="1" applyFill="1" applyBorder="1"/>
    <xf numFmtId="49" fontId="9" fillId="3" borderId="3" xfId="0" applyNumberFormat="1" applyFont="1" applyFill="1" applyBorder="1"/>
    <xf numFmtId="49" fontId="7" fillId="3" borderId="3" xfId="0" applyNumberFormat="1" applyFont="1" applyFill="1" applyBorder="1" applyAlignment="1">
      <alignment wrapText="1"/>
    </xf>
    <xf numFmtId="49" fontId="7" fillId="4" borderId="7" xfId="0" applyNumberFormat="1" applyFont="1" applyFill="1" applyBorder="1"/>
    <xf numFmtId="49" fontId="7" fillId="7" borderId="3" xfId="0" applyNumberFormat="1" applyFont="1" applyFill="1" applyBorder="1"/>
    <xf numFmtId="49" fontId="9" fillId="4" borderId="3" xfId="0" applyNumberFormat="1" applyFont="1" applyFill="1" applyBorder="1"/>
    <xf numFmtId="10" fontId="9" fillId="0" borderId="13" xfId="0" applyNumberFormat="1" applyFont="1" applyFill="1" applyBorder="1" applyAlignment="1">
      <alignment horizontal="right"/>
    </xf>
    <xf numFmtId="49" fontId="9" fillId="0" borderId="8" xfId="0" applyNumberFormat="1" applyFont="1" applyFill="1" applyBorder="1"/>
    <xf numFmtId="49" fontId="9" fillId="0" borderId="5" xfId="0" applyNumberFormat="1" applyFont="1" applyFill="1" applyBorder="1"/>
    <xf numFmtId="49" fontId="9" fillId="0" borderId="23" xfId="0" applyNumberFormat="1" applyFont="1" applyFill="1" applyBorder="1"/>
    <xf numFmtId="49" fontId="7" fillId="0" borderId="8" xfId="0" applyNumberFormat="1" applyFont="1" applyFill="1" applyBorder="1"/>
    <xf numFmtId="49" fontId="9" fillId="0" borderId="2" xfId="0" applyNumberFormat="1" applyFont="1" applyFill="1" applyBorder="1"/>
    <xf numFmtId="49" fontId="7" fillId="2" borderId="9" xfId="0" applyNumberFormat="1" applyFont="1" applyFill="1" applyBorder="1"/>
    <xf numFmtId="49" fontId="7" fillId="0" borderId="5" xfId="0" applyNumberFormat="1" applyFont="1" applyFill="1" applyBorder="1"/>
    <xf numFmtId="49" fontId="7" fillId="0" borderId="2" xfId="0" applyNumberFormat="1" applyFont="1" applyFill="1" applyBorder="1"/>
    <xf numFmtId="0" fontId="9" fillId="0" borderId="2" xfId="0" applyFont="1" applyFill="1" applyBorder="1"/>
    <xf numFmtId="0" fontId="9" fillId="0" borderId="7" xfId="0" applyFont="1" applyFill="1" applyBorder="1"/>
    <xf numFmtId="0" fontId="9" fillId="0" borderId="8" xfId="0" applyFont="1" applyFill="1" applyBorder="1"/>
    <xf numFmtId="10" fontId="9" fillId="0" borderId="13" xfId="0" applyNumberFormat="1" applyFont="1" applyFill="1" applyBorder="1" applyAlignment="1"/>
    <xf numFmtId="0" fontId="9" fillId="0" borderId="3" xfId="0" applyFont="1" applyFill="1" applyBorder="1" applyAlignment="1">
      <alignment wrapText="1"/>
    </xf>
    <xf numFmtId="49" fontId="7" fillId="8" borderId="5" xfId="0" applyNumberFormat="1" applyFont="1" applyFill="1" applyBorder="1"/>
    <xf numFmtId="49" fontId="9" fillId="8" borderId="3" xfId="0" applyNumberFormat="1" applyFont="1" applyFill="1" applyBorder="1"/>
    <xf numFmtId="0" fontId="11" fillId="0" borderId="8" xfId="0" applyFont="1" applyBorder="1"/>
    <xf numFmtId="0" fontId="11" fillId="0" borderId="23" xfId="0" applyFont="1" applyBorder="1"/>
    <xf numFmtId="0" fontId="11" fillId="0" borderId="7" xfId="0" applyFont="1" applyBorder="1"/>
    <xf numFmtId="0" fontId="11" fillId="0" borderId="3" xfId="0" applyFont="1" applyBorder="1"/>
    <xf numFmtId="0" fontId="10" fillId="5" borderId="3" xfId="0" applyFont="1" applyFill="1" applyBorder="1" applyAlignment="1">
      <alignment horizontal="left"/>
    </xf>
    <xf numFmtId="0" fontId="11" fillId="0" borderId="5" xfId="0" applyFont="1" applyBorder="1"/>
    <xf numFmtId="0" fontId="11" fillId="0" borderId="2" xfId="0" applyFont="1" applyBorder="1"/>
    <xf numFmtId="49" fontId="10" fillId="2" borderId="3" xfId="0" applyNumberFormat="1" applyFont="1" applyFill="1" applyBorder="1"/>
    <xf numFmtId="49" fontId="7" fillId="6" borderId="3" xfId="0" applyNumberFormat="1" applyFont="1" applyFill="1" applyBorder="1"/>
    <xf numFmtId="10" fontId="7" fillId="5" borderId="13" xfId="0" applyNumberFormat="1" applyFont="1" applyFill="1" applyBorder="1" applyAlignment="1"/>
    <xf numFmtId="0" fontId="9" fillId="0" borderId="3" xfId="0" applyFont="1" applyFill="1" applyBorder="1"/>
    <xf numFmtId="49" fontId="9" fillId="0" borderId="3" xfId="0" applyNumberFormat="1" applyFont="1" applyFill="1" applyBorder="1" applyAlignment="1">
      <alignment horizontal="left"/>
    </xf>
    <xf numFmtId="0" fontId="10" fillId="5" borderId="3" xfId="0" applyFont="1" applyFill="1" applyBorder="1" applyAlignment="1">
      <alignment wrapText="1"/>
    </xf>
    <xf numFmtId="10" fontId="9" fillId="8" borderId="13" xfId="0" applyNumberFormat="1" applyFont="1" applyFill="1" applyBorder="1"/>
    <xf numFmtId="49" fontId="7" fillId="6" borderId="3" xfId="0" applyNumberFormat="1" applyFont="1" applyFill="1" applyBorder="1" applyAlignment="1">
      <alignment wrapText="1"/>
    </xf>
    <xf numFmtId="10" fontId="7" fillId="6" borderId="13" xfId="0" applyNumberFormat="1" applyFont="1" applyFill="1" applyBorder="1"/>
    <xf numFmtId="49" fontId="7" fillId="2" borderId="3" xfId="0" applyNumberFormat="1" applyFont="1" applyFill="1" applyBorder="1" applyAlignment="1">
      <alignment wrapText="1"/>
    </xf>
    <xf numFmtId="49" fontId="7" fillId="0" borderId="7" xfId="0" applyNumberFormat="1" applyFont="1" applyFill="1" applyBorder="1"/>
    <xf numFmtId="49" fontId="7" fillId="0" borderId="3" xfId="0" applyNumberFormat="1" applyFont="1" applyFill="1" applyBorder="1"/>
    <xf numFmtId="49" fontId="7" fillId="0" borderId="23" xfId="0" applyNumberFormat="1" applyFont="1" applyFill="1" applyBorder="1"/>
    <xf numFmtId="0" fontId="7" fillId="5" borderId="3" xfId="0" applyFont="1" applyFill="1" applyBorder="1"/>
    <xf numFmtId="0" fontId="11" fillId="5" borderId="3" xfId="0" applyFont="1" applyFill="1" applyBorder="1"/>
    <xf numFmtId="0" fontId="7" fillId="5" borderId="3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49" fontId="7" fillId="5" borderId="3" xfId="0" applyNumberFormat="1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49" fontId="9" fillId="0" borderId="2" xfId="0" applyNumberFormat="1" applyFont="1" applyFill="1" applyBorder="1" applyAlignment="1">
      <alignment horizontal="left"/>
    </xf>
    <xf numFmtId="49" fontId="9" fillId="0" borderId="23" xfId="0" applyNumberFormat="1" applyFont="1" applyFill="1" applyBorder="1" applyAlignment="1">
      <alignment horizontal="left"/>
    </xf>
    <xf numFmtId="49" fontId="7" fillId="5" borderId="23" xfId="0" applyNumberFormat="1" applyFont="1" applyFill="1" applyBorder="1" applyAlignment="1">
      <alignment horizontal="left"/>
    </xf>
    <xf numFmtId="49" fontId="7" fillId="8" borderId="2" xfId="0" applyNumberFormat="1" applyFont="1" applyFill="1" applyBorder="1" applyAlignment="1">
      <alignment horizontal="left"/>
    </xf>
    <xf numFmtId="49" fontId="7" fillId="8" borderId="2" xfId="0" applyNumberFormat="1" applyFont="1" applyFill="1" applyBorder="1"/>
    <xf numFmtId="0" fontId="11" fillId="0" borderId="0" xfId="0" applyFont="1"/>
    <xf numFmtId="49" fontId="7" fillId="2" borderId="3" xfId="0" applyNumberFormat="1" applyFont="1" applyFill="1" applyBorder="1" applyAlignment="1">
      <alignment horizontal="left"/>
    </xf>
    <xf numFmtId="49" fontId="7" fillId="5" borderId="9" xfId="0" applyNumberFormat="1" applyFont="1" applyFill="1" applyBorder="1"/>
    <xf numFmtId="0" fontId="10" fillId="5" borderId="3" xfId="0" applyFont="1" applyFill="1" applyBorder="1"/>
    <xf numFmtId="0" fontId="11" fillId="8" borderId="0" xfId="0" applyFont="1" applyFill="1"/>
    <xf numFmtId="0" fontId="11" fillId="0" borderId="0" xfId="0" applyFont="1" applyBorder="1"/>
    <xf numFmtId="49" fontId="7" fillId="9" borderId="7" xfId="0" applyNumberFormat="1" applyFont="1" applyFill="1" applyBorder="1"/>
    <xf numFmtId="49" fontId="7" fillId="9" borderId="8" xfId="0" applyNumberFormat="1" applyFont="1" applyFill="1" applyBorder="1"/>
    <xf numFmtId="49" fontId="7" fillId="9" borderId="3" xfId="0" applyNumberFormat="1" applyFont="1" applyFill="1" applyBorder="1"/>
    <xf numFmtId="49" fontId="9" fillId="9" borderId="3" xfId="0" applyNumberFormat="1" applyFont="1" applyFill="1" applyBorder="1"/>
    <xf numFmtId="49" fontId="11" fillId="8" borderId="3" xfId="0" applyNumberFormat="1" applyFont="1" applyFill="1" applyBorder="1"/>
    <xf numFmtId="10" fontId="11" fillId="8" borderId="13" xfId="0" applyNumberFormat="1" applyFont="1" applyFill="1" applyBorder="1"/>
    <xf numFmtId="49" fontId="11" fillId="0" borderId="8" xfId="0" applyNumberFormat="1" applyFont="1" applyFill="1" applyBorder="1"/>
    <xf numFmtId="49" fontId="10" fillId="8" borderId="23" xfId="0" applyNumberFormat="1" applyFont="1" applyFill="1" applyBorder="1"/>
    <xf numFmtId="49" fontId="10" fillId="5" borderId="23" xfId="0" applyNumberFormat="1" applyFont="1" applyFill="1" applyBorder="1"/>
    <xf numFmtId="49" fontId="11" fillId="5" borderId="3" xfId="0" applyNumberFormat="1" applyFont="1" applyFill="1" applyBorder="1"/>
    <xf numFmtId="49" fontId="7" fillId="9" borderId="28" xfId="0" applyNumberFormat="1" applyFont="1" applyFill="1" applyBorder="1"/>
    <xf numFmtId="49" fontId="7" fillId="9" borderId="27" xfId="0" applyNumberFormat="1" applyFont="1" applyFill="1" applyBorder="1"/>
    <xf numFmtId="49" fontId="9" fillId="9" borderId="3" xfId="0" applyNumberFormat="1" applyFont="1" applyFill="1" applyBorder="1" applyAlignment="1">
      <alignment wrapText="1"/>
    </xf>
    <xf numFmtId="10" fontId="9" fillId="9" borderId="13" xfId="0" applyNumberFormat="1" applyFont="1" applyFill="1" applyBorder="1"/>
    <xf numFmtId="0" fontId="11" fillId="8" borderId="0" xfId="0" applyFont="1" applyFill="1" applyBorder="1"/>
    <xf numFmtId="0" fontId="15" fillId="0" borderId="7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49" fontId="9" fillId="0" borderId="27" xfId="0" applyNumberFormat="1" applyFont="1" applyFill="1" applyBorder="1"/>
    <xf numFmtId="49" fontId="7" fillId="8" borderId="5" xfId="0" applyNumberFormat="1" applyFont="1" applyFill="1" applyBorder="1" applyAlignment="1">
      <alignment horizontal="left"/>
    </xf>
    <xf numFmtId="0" fontId="9" fillId="8" borderId="17" xfId="0" applyFont="1" applyFill="1" applyBorder="1" applyAlignment="1">
      <alignment horizontal="left"/>
    </xf>
    <xf numFmtId="49" fontId="9" fillId="8" borderId="2" xfId="0" applyNumberFormat="1" applyFont="1" applyFill="1" applyBorder="1"/>
    <xf numFmtId="49" fontId="12" fillId="2" borderId="7" xfId="0" applyNumberFormat="1" applyFont="1" applyFill="1" applyBorder="1"/>
    <xf numFmtId="49" fontId="13" fillId="2" borderId="5" xfId="0" applyNumberFormat="1" applyFont="1" applyFill="1" applyBorder="1"/>
    <xf numFmtId="49" fontId="7" fillId="2" borderId="5" xfId="0" applyNumberFormat="1" applyFont="1" applyFill="1" applyBorder="1"/>
    <xf numFmtId="4" fontId="7" fillId="2" borderId="5" xfId="0" applyNumberFormat="1" applyFont="1" applyFill="1" applyBorder="1"/>
    <xf numFmtId="49" fontId="9" fillId="8" borderId="3" xfId="0" applyNumberFormat="1" applyFont="1" applyFill="1" applyBorder="1" applyAlignment="1">
      <alignment wrapText="1"/>
    </xf>
    <xf numFmtId="49" fontId="7" fillId="5" borderId="5" xfId="0" applyNumberFormat="1" applyFont="1" applyFill="1" applyBorder="1"/>
    <xf numFmtId="49" fontId="9" fillId="5" borderId="23" xfId="0" applyNumberFormat="1" applyFont="1" applyFill="1" applyBorder="1"/>
    <xf numFmtId="49" fontId="7" fillId="7" borderId="5" xfId="0" applyNumberFormat="1" applyFont="1" applyFill="1" applyBorder="1"/>
    <xf numFmtId="49" fontId="7" fillId="4" borderId="27" xfId="0" applyNumberFormat="1" applyFont="1" applyFill="1" applyBorder="1"/>
    <xf numFmtId="49" fontId="9" fillId="4" borderId="17" xfId="0" applyNumberFormat="1" applyFont="1" applyFill="1" applyBorder="1"/>
    <xf numFmtId="49" fontId="7" fillId="4" borderId="39" xfId="0" applyNumberFormat="1" applyFont="1" applyFill="1" applyBorder="1"/>
    <xf numFmtId="49" fontId="16" fillId="0" borderId="3" xfId="0" applyNumberFormat="1" applyFont="1" applyFill="1" applyBorder="1"/>
    <xf numFmtId="49" fontId="18" fillId="5" borderId="3" xfId="0" applyNumberFormat="1" applyFont="1" applyFill="1" applyBorder="1"/>
    <xf numFmtId="4" fontId="18" fillId="5" borderId="3" xfId="0" applyNumberFormat="1" applyFont="1" applyFill="1" applyBorder="1"/>
    <xf numFmtId="10" fontId="18" fillId="5" borderId="13" xfId="0" applyNumberFormat="1" applyFont="1" applyFill="1" applyBorder="1"/>
    <xf numFmtId="49" fontId="18" fillId="8" borderId="2" xfId="0" applyNumberFormat="1" applyFont="1" applyFill="1" applyBorder="1"/>
    <xf numFmtId="49" fontId="16" fillId="8" borderId="3" xfId="0" applyNumberFormat="1" applyFont="1" applyFill="1" applyBorder="1"/>
    <xf numFmtId="4" fontId="16" fillId="8" borderId="3" xfId="0" applyNumberFormat="1" applyFont="1" applyFill="1" applyBorder="1"/>
    <xf numFmtId="0" fontId="17" fillId="0" borderId="7" xfId="0" applyFont="1" applyBorder="1"/>
    <xf numFmtId="49" fontId="17" fillId="0" borderId="8" xfId="0" applyNumberFormat="1" applyFont="1" applyFill="1" applyBorder="1"/>
    <xf numFmtId="0" fontId="17" fillId="0" borderId="2" xfId="0" applyFont="1" applyBorder="1"/>
    <xf numFmtId="49" fontId="14" fillId="0" borderId="2" xfId="0" applyNumberFormat="1" applyFont="1" applyFill="1" applyBorder="1"/>
    <xf numFmtId="49" fontId="18" fillId="2" borderId="9" xfId="0" applyNumberFormat="1" applyFont="1" applyFill="1" applyBorder="1"/>
    <xf numFmtId="49" fontId="16" fillId="2" borderId="3" xfId="0" applyNumberFormat="1" applyFont="1" applyFill="1" applyBorder="1" applyAlignment="1">
      <alignment horizontal="left"/>
    </xf>
    <xf numFmtId="49" fontId="18" fillId="2" borderId="3" xfId="0" applyNumberFormat="1" applyFont="1" applyFill="1" applyBorder="1"/>
    <xf numFmtId="4" fontId="18" fillId="2" borderId="3" xfId="0" applyNumberFormat="1" applyFont="1" applyFill="1" applyBorder="1"/>
    <xf numFmtId="0" fontId="19" fillId="0" borderId="0" xfId="0" applyFont="1"/>
    <xf numFmtId="0" fontId="16" fillId="0" borderId="7" xfId="0" applyFont="1" applyBorder="1"/>
    <xf numFmtId="49" fontId="16" fillId="5" borderId="3" xfId="0" applyNumberFormat="1" applyFont="1" applyFill="1" applyBorder="1" applyAlignment="1">
      <alignment horizontal="left"/>
    </xf>
    <xf numFmtId="49" fontId="18" fillId="7" borderId="3" xfId="0" applyNumberFormat="1" applyFont="1" applyFill="1" applyBorder="1"/>
    <xf numFmtId="49" fontId="16" fillId="0" borderId="8" xfId="0" applyNumberFormat="1" applyFont="1" applyFill="1" applyBorder="1"/>
    <xf numFmtId="0" fontId="16" fillId="0" borderId="2" xfId="0" applyFont="1" applyBorder="1"/>
    <xf numFmtId="49" fontId="16" fillId="0" borderId="3" xfId="0" applyNumberFormat="1" applyFont="1" applyFill="1" applyBorder="1" applyAlignment="1">
      <alignment horizontal="left"/>
    </xf>
    <xf numFmtId="4" fontId="16" fillId="0" borderId="3" xfId="0" applyNumberFormat="1" applyFont="1" applyFill="1" applyBorder="1"/>
    <xf numFmtId="49" fontId="18" fillId="5" borderId="3" xfId="0" applyNumberFormat="1" applyFont="1" applyFill="1" applyBorder="1" applyAlignment="1">
      <alignment horizontal="left"/>
    </xf>
    <xf numFmtId="0" fontId="16" fillId="0" borderId="5" xfId="0" applyFont="1" applyBorder="1"/>
    <xf numFmtId="49" fontId="16" fillId="0" borderId="3" xfId="0" applyNumberFormat="1" applyFont="1" applyFill="1" applyBorder="1" applyAlignment="1">
      <alignment wrapText="1"/>
    </xf>
    <xf numFmtId="49" fontId="18" fillId="0" borderId="2" xfId="0" applyNumberFormat="1" applyFont="1" applyFill="1" applyBorder="1"/>
    <xf numFmtId="0" fontId="17" fillId="0" borderId="8" xfId="0" applyFont="1" applyBorder="1"/>
    <xf numFmtId="49" fontId="17" fillId="5" borderId="3" xfId="0" applyNumberFormat="1" applyFont="1" applyFill="1" applyBorder="1"/>
    <xf numFmtId="49" fontId="14" fillId="0" borderId="8" xfId="0" applyNumberFormat="1" applyFont="1" applyFill="1" applyBorder="1"/>
    <xf numFmtId="0" fontId="16" fillId="0" borderId="0" xfId="0" applyFont="1"/>
    <xf numFmtId="49" fontId="16" fillId="0" borderId="3" xfId="0" applyNumberFormat="1" applyFont="1" applyFill="1" applyBorder="1" applyAlignment="1">
      <alignment vertical="top" wrapText="1"/>
    </xf>
    <xf numFmtId="10" fontId="16" fillId="0" borderId="13" xfId="0" applyNumberFormat="1" applyFont="1" applyFill="1" applyBorder="1"/>
    <xf numFmtId="49" fontId="18" fillId="5" borderId="3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horizontal="left"/>
    </xf>
    <xf numFmtId="0" fontId="16" fillId="0" borderId="3" xfId="0" applyFont="1" applyFill="1" applyBorder="1" applyAlignment="1">
      <alignment wrapText="1"/>
    </xf>
    <xf numFmtId="49" fontId="18" fillId="5" borderId="3" xfId="0" applyNumberFormat="1" applyFont="1" applyFill="1" applyBorder="1" applyAlignment="1">
      <alignment wrapText="1"/>
    </xf>
    <xf numFmtId="49" fontId="18" fillId="0" borderId="23" xfId="0" applyNumberFormat="1" applyFont="1" applyFill="1" applyBorder="1"/>
    <xf numFmtId="49" fontId="18" fillId="5" borderId="23" xfId="0" applyNumberFormat="1" applyFont="1" applyFill="1" applyBorder="1"/>
    <xf numFmtId="49" fontId="16" fillId="5" borderId="3" xfId="0" applyNumberFormat="1" applyFont="1" applyFill="1" applyBorder="1"/>
    <xf numFmtId="49" fontId="18" fillId="0" borderId="5" xfId="0" applyNumberFormat="1" applyFont="1" applyFill="1" applyBorder="1"/>
    <xf numFmtId="0" fontId="16" fillId="0" borderId="3" xfId="0" applyFont="1" applyFill="1" applyBorder="1" applyAlignment="1">
      <alignment horizontal="left"/>
    </xf>
    <xf numFmtId="0" fontId="16" fillId="0" borderId="3" xfId="0" applyFont="1" applyFill="1" applyBorder="1"/>
    <xf numFmtId="49" fontId="16" fillId="8" borderId="3" xfId="0" applyNumberFormat="1" applyFont="1" applyFill="1" applyBorder="1" applyAlignment="1">
      <alignment wrapText="1"/>
    </xf>
    <xf numFmtId="49" fontId="16" fillId="2" borderId="3" xfId="0" applyNumberFormat="1" applyFont="1" applyFill="1" applyBorder="1"/>
    <xf numFmtId="49" fontId="18" fillId="2" borderId="3" xfId="0" applyNumberFormat="1" applyFont="1" applyFill="1" applyBorder="1" applyAlignment="1">
      <alignment wrapText="1"/>
    </xf>
    <xf numFmtId="49" fontId="16" fillId="7" borderId="3" xfId="0" applyNumberFormat="1" applyFont="1" applyFill="1" applyBorder="1"/>
    <xf numFmtId="49" fontId="18" fillId="7" borderId="3" xfId="0" applyNumberFormat="1" applyFont="1" applyFill="1" applyBorder="1" applyAlignment="1">
      <alignment wrapText="1"/>
    </xf>
    <xf numFmtId="49" fontId="18" fillId="4" borderId="8" xfId="0" applyNumberFormat="1" applyFont="1" applyFill="1" applyBorder="1"/>
    <xf numFmtId="49" fontId="18" fillId="0" borderId="8" xfId="0" applyNumberFormat="1" applyFont="1" applyFill="1" applyBorder="1"/>
    <xf numFmtId="49" fontId="16" fillId="0" borderId="2" xfId="0" applyNumberFormat="1" applyFont="1" applyFill="1" applyBorder="1"/>
    <xf numFmtId="49" fontId="16" fillId="0" borderId="23" xfId="0" applyNumberFormat="1" applyFont="1" applyFill="1" applyBorder="1"/>
    <xf numFmtId="49" fontId="9" fillId="0" borderId="3" xfId="0" applyNumberFormat="1" applyFont="1" applyFill="1" applyBorder="1" applyAlignment="1"/>
    <xf numFmtId="49" fontId="16" fillId="9" borderId="3" xfId="0" applyNumberFormat="1" applyFont="1" applyFill="1" applyBorder="1"/>
    <xf numFmtId="49" fontId="10" fillId="8" borderId="17" xfId="0" applyNumberFormat="1" applyFont="1" applyFill="1" applyBorder="1"/>
    <xf numFmtId="49" fontId="9" fillId="6" borderId="3" xfId="0" applyNumberFormat="1" applyFont="1" applyFill="1" applyBorder="1"/>
    <xf numFmtId="10" fontId="7" fillId="6" borderId="13" xfId="0" applyNumberFormat="1" applyFont="1" applyFill="1" applyBorder="1" applyAlignment="1"/>
    <xf numFmtId="0" fontId="10" fillId="5" borderId="0" xfId="0" applyFont="1" applyFill="1" applyAlignment="1">
      <alignment wrapText="1"/>
    </xf>
    <xf numFmtId="49" fontId="7" fillId="8" borderId="2" xfId="0" applyNumberFormat="1" applyFont="1" applyFill="1" applyBorder="1" applyAlignment="1">
      <alignment horizontal="center"/>
    </xf>
    <xf numFmtId="0" fontId="9" fillId="8" borderId="3" xfId="0" applyFont="1" applyFill="1" applyBorder="1" applyAlignment="1">
      <alignment wrapText="1"/>
    </xf>
    <xf numFmtId="0" fontId="10" fillId="8" borderId="0" xfId="0" applyFont="1" applyFill="1" applyBorder="1" applyAlignment="1">
      <alignment horizontal="left"/>
    </xf>
    <xf numFmtId="0" fontId="10" fillId="5" borderId="40" xfId="0" applyFont="1" applyFill="1" applyBorder="1"/>
    <xf numFmtId="0" fontId="16" fillId="8" borderId="3" xfId="0" applyFont="1" applyFill="1" applyBorder="1" applyAlignment="1">
      <alignment wrapText="1"/>
    </xf>
    <xf numFmtId="0" fontId="1" fillId="0" borderId="0" xfId="0" applyFont="1" applyAlignment="1">
      <alignment wrapText="1"/>
    </xf>
    <xf numFmtId="49" fontId="16" fillId="0" borderId="3" xfId="0" applyNumberFormat="1" applyFont="1" applyFill="1" applyBorder="1" applyAlignment="1">
      <alignment horizontal="left" wrapText="1"/>
    </xf>
    <xf numFmtId="4" fontId="18" fillId="8" borderId="3" xfId="0" applyNumberFormat="1" applyFont="1" applyFill="1" applyBorder="1"/>
    <xf numFmtId="4" fontId="18" fillId="5" borderId="3" xfId="0" applyNumberFormat="1" applyFont="1" applyFill="1" applyBorder="1" applyAlignment="1">
      <alignment horizontal="right"/>
    </xf>
    <xf numFmtId="4" fontId="18" fillId="3" borderId="3" xfId="0" applyNumberFormat="1" applyFont="1" applyFill="1" applyBorder="1"/>
    <xf numFmtId="4" fontId="18" fillId="7" borderId="3" xfId="0" applyNumberFormat="1" applyFont="1" applyFill="1" applyBorder="1"/>
    <xf numFmtId="4" fontId="16" fillId="4" borderId="3" xfId="0" applyNumberFormat="1" applyFont="1" applyFill="1" applyBorder="1"/>
    <xf numFmtId="4" fontId="18" fillId="4" borderId="3" xfId="0" applyNumberFormat="1" applyFont="1" applyFill="1" applyBorder="1"/>
    <xf numFmtId="4" fontId="18" fillId="6" borderId="3" xfId="0" applyNumberFormat="1" applyFont="1" applyFill="1" applyBorder="1"/>
    <xf numFmtId="4" fontId="16" fillId="5" borderId="3" xfId="0" applyNumberFormat="1" applyFont="1" applyFill="1" applyBorder="1"/>
    <xf numFmtId="4" fontId="16" fillId="9" borderId="3" xfId="0" applyNumberFormat="1" applyFont="1" applyFill="1" applyBorder="1"/>
    <xf numFmtId="4" fontId="16" fillId="0" borderId="3" xfId="0" applyNumberFormat="1" applyFont="1" applyFill="1" applyBorder="1" applyAlignment="1">
      <alignment horizontal="right"/>
    </xf>
    <xf numFmtId="4" fontId="16" fillId="0" borderId="3" xfId="0" applyNumberFormat="1" applyFont="1" applyFill="1" applyBorder="1" applyAlignment="1"/>
    <xf numFmtId="4" fontId="18" fillId="2" borderId="5" xfId="0" applyNumberFormat="1" applyFont="1" applyFill="1" applyBorder="1"/>
    <xf numFmtId="0" fontId="1" fillId="8" borderId="0" xfId="0" applyFont="1" applyFill="1"/>
    <xf numFmtId="10" fontId="16" fillId="8" borderId="13" xfId="0" applyNumberFormat="1" applyFont="1" applyFill="1" applyBorder="1"/>
    <xf numFmtId="0" fontId="18" fillId="5" borderId="3" xfId="0" applyFont="1" applyFill="1" applyBorder="1" applyAlignment="1">
      <alignment wrapText="1"/>
    </xf>
    <xf numFmtId="49" fontId="10" fillId="2" borderId="9" xfId="0" applyNumberFormat="1" applyFont="1" applyFill="1" applyBorder="1"/>
    <xf numFmtId="49" fontId="9" fillId="8" borderId="23" xfId="0" applyNumberFormat="1" applyFont="1" applyFill="1" applyBorder="1"/>
    <xf numFmtId="49" fontId="9" fillId="8" borderId="41" xfId="0" applyNumberFormat="1" applyFont="1" applyFill="1" applyBorder="1"/>
    <xf numFmtId="49" fontId="9" fillId="10" borderId="3" xfId="0" applyNumberFormat="1" applyFont="1" applyFill="1" applyBorder="1"/>
    <xf numFmtId="49" fontId="18" fillId="8" borderId="5" xfId="0" applyNumberFormat="1" applyFont="1" applyFill="1" applyBorder="1"/>
    <xf numFmtId="49" fontId="7" fillId="10" borderId="3" xfId="0" applyNumberFormat="1" applyFont="1" applyFill="1" applyBorder="1" applyAlignment="1">
      <alignment wrapText="1"/>
    </xf>
    <xf numFmtId="4" fontId="18" fillId="10" borderId="3" xfId="0" applyNumberFormat="1" applyFont="1" applyFill="1" applyBorder="1"/>
    <xf numFmtId="0" fontId="6" fillId="0" borderId="11" xfId="0" applyFont="1" applyFill="1" applyBorder="1" applyAlignment="1">
      <alignment horizontal="center" vertical="center"/>
    </xf>
    <xf numFmtId="0" fontId="1" fillId="0" borderId="43" xfId="0" applyFont="1" applyBorder="1"/>
    <xf numFmtId="49" fontId="20" fillId="5" borderId="3" xfId="0" applyNumberFormat="1" applyFont="1" applyFill="1" applyBorder="1"/>
    <xf numFmtId="49" fontId="18" fillId="5" borderId="17" xfId="0" applyNumberFormat="1" applyFont="1" applyFill="1" applyBorder="1"/>
    <xf numFmtId="10" fontId="9" fillId="5" borderId="13" xfId="0" applyNumberFormat="1" applyFont="1" applyFill="1" applyBorder="1"/>
    <xf numFmtId="10" fontId="7" fillId="9" borderId="13" xfId="0" applyNumberFormat="1" applyFont="1" applyFill="1" applyBorder="1"/>
    <xf numFmtId="49" fontId="9" fillId="0" borderId="20" xfId="0" applyNumberFormat="1" applyFont="1" applyFill="1" applyBorder="1"/>
    <xf numFmtId="49" fontId="9" fillId="0" borderId="41" xfId="0" applyNumberFormat="1" applyFont="1" applyFill="1" applyBorder="1"/>
    <xf numFmtId="49" fontId="9" fillId="8" borderId="17" xfId="0" applyNumberFormat="1" applyFont="1" applyFill="1" applyBorder="1"/>
    <xf numFmtId="49" fontId="9" fillId="0" borderId="44" xfId="0" applyNumberFormat="1" applyFont="1" applyFill="1" applyBorder="1"/>
    <xf numFmtId="49" fontId="21" fillId="8" borderId="44" xfId="0" applyNumberFormat="1" applyFont="1" applyFill="1" applyBorder="1"/>
    <xf numFmtId="0" fontId="1" fillId="5" borderId="0" xfId="0" applyFont="1" applyFill="1"/>
    <xf numFmtId="0" fontId="23" fillId="0" borderId="0" xfId="0" applyFont="1"/>
    <xf numFmtId="49" fontId="9" fillId="8" borderId="21" xfId="0" applyNumberFormat="1" applyFont="1" applyFill="1" applyBorder="1"/>
    <xf numFmtId="49" fontId="22" fillId="8" borderId="35" xfId="0" applyNumberFormat="1" applyFont="1" applyFill="1" applyBorder="1"/>
    <xf numFmtId="49" fontId="9" fillId="0" borderId="45" xfId="0" applyNumberFormat="1" applyFont="1" applyFill="1" applyBorder="1"/>
    <xf numFmtId="49" fontId="9" fillId="5" borderId="45" xfId="0" applyNumberFormat="1" applyFont="1" applyFill="1" applyBorder="1"/>
    <xf numFmtId="49" fontId="14" fillId="8" borderId="27" xfId="0" applyNumberFormat="1" applyFont="1" applyFill="1" applyBorder="1"/>
    <xf numFmtId="49" fontId="9" fillId="0" borderId="47" xfId="0" applyNumberFormat="1" applyFont="1" applyFill="1" applyBorder="1"/>
    <xf numFmtId="49" fontId="9" fillId="0" borderId="48" xfId="0" applyNumberFormat="1" applyFont="1" applyFill="1" applyBorder="1"/>
    <xf numFmtId="49" fontId="11" fillId="0" borderId="3" xfId="0" applyNumberFormat="1" applyFont="1" applyFill="1" applyBorder="1"/>
    <xf numFmtId="0" fontId="9" fillId="0" borderId="47" xfId="0" applyFont="1" applyFill="1" applyBorder="1"/>
    <xf numFmtId="49" fontId="7" fillId="0" borderId="47" xfId="0" applyNumberFormat="1" applyFont="1" applyFill="1" applyBorder="1"/>
    <xf numFmtId="10" fontId="9" fillId="5" borderId="13" xfId="0" applyNumberFormat="1" applyFont="1" applyFill="1" applyBorder="1" applyAlignment="1"/>
    <xf numFmtId="49" fontId="7" fillId="0" borderId="48" xfId="0" applyNumberFormat="1" applyFont="1" applyFill="1" applyBorder="1"/>
    <xf numFmtId="0" fontId="11" fillId="0" borderId="47" xfId="0" applyFont="1" applyBorder="1"/>
    <xf numFmtId="49" fontId="7" fillId="8" borderId="47" xfId="0" applyNumberFormat="1" applyFont="1" applyFill="1" applyBorder="1"/>
    <xf numFmtId="10" fontId="9" fillId="5" borderId="13" xfId="0" applyNumberFormat="1" applyFont="1" applyFill="1" applyBorder="1" applyAlignment="1">
      <alignment horizontal="right"/>
    </xf>
    <xf numFmtId="10" fontId="18" fillId="2" borderId="13" xfId="0" applyNumberFormat="1" applyFont="1" applyFill="1" applyBorder="1"/>
    <xf numFmtId="10" fontId="16" fillId="5" borderId="13" xfId="0" applyNumberFormat="1" applyFont="1" applyFill="1" applyBorder="1"/>
    <xf numFmtId="49" fontId="7" fillId="0" borderId="49" xfId="0" applyNumberFormat="1" applyFont="1" applyFill="1" applyBorder="1"/>
    <xf numFmtId="49" fontId="7" fillId="8" borderId="49" xfId="0" applyNumberFormat="1" applyFont="1" applyFill="1" applyBorder="1"/>
    <xf numFmtId="10" fontId="16" fillId="8" borderId="4" xfId="0" applyNumberFormat="1" applyFont="1" applyFill="1" applyBorder="1"/>
    <xf numFmtId="10" fontId="16" fillId="8" borderId="0" xfId="0" applyNumberFormat="1" applyFont="1" applyFill="1" applyBorder="1"/>
    <xf numFmtId="4" fontId="16" fillId="8" borderId="3" xfId="0" applyNumberFormat="1" applyFont="1" applyFill="1" applyBorder="1" applyAlignment="1">
      <alignment horizontal="right"/>
    </xf>
    <xf numFmtId="49" fontId="9" fillId="8" borderId="51" xfId="0" applyNumberFormat="1" applyFont="1" applyFill="1" applyBorder="1"/>
    <xf numFmtId="49" fontId="9" fillId="0" borderId="52" xfId="0" applyNumberFormat="1" applyFont="1" applyFill="1" applyBorder="1"/>
    <xf numFmtId="2" fontId="9" fillId="0" borderId="3" xfId="0" applyNumberFormat="1" applyFont="1" applyFill="1" applyBorder="1" applyAlignment="1">
      <alignment horizontal="right" wrapText="1"/>
    </xf>
    <xf numFmtId="4" fontId="16" fillId="0" borderId="4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5" fontId="1" fillId="0" borderId="0" xfId="0" applyNumberFormat="1" applyFont="1"/>
    <xf numFmtId="4" fontId="9" fillId="0" borderId="3" xfId="1" applyNumberFormat="1" applyFont="1" applyFill="1" applyBorder="1" applyAlignment="1">
      <alignment horizontal="right"/>
    </xf>
    <xf numFmtId="4" fontId="16" fillId="0" borderId="3" xfId="1" applyNumberFormat="1" applyFont="1" applyFill="1" applyBorder="1" applyAlignment="1">
      <alignment horizontal="right"/>
    </xf>
    <xf numFmtId="49" fontId="9" fillId="0" borderId="47" xfId="0" applyNumberFormat="1" applyFont="1" applyFill="1" applyBorder="1" applyAlignment="1">
      <alignment horizontal="left"/>
    </xf>
    <xf numFmtId="0" fontId="16" fillId="0" borderId="8" xfId="0" applyFont="1" applyBorder="1"/>
    <xf numFmtId="49" fontId="18" fillId="8" borderId="47" xfId="0" applyNumberFormat="1" applyFont="1" applyFill="1" applyBorder="1"/>
    <xf numFmtId="49" fontId="7" fillId="0" borderId="47" xfId="0" applyNumberFormat="1" applyFont="1" applyFill="1" applyBorder="1" applyAlignment="1">
      <alignment horizontal="left"/>
    </xf>
    <xf numFmtId="49" fontId="18" fillId="0" borderId="47" xfId="0" applyNumberFormat="1" applyFont="1" applyFill="1" applyBorder="1"/>
    <xf numFmtId="0" fontId="10" fillId="8" borderId="47" xfId="0" applyFont="1" applyFill="1" applyBorder="1" applyAlignment="1">
      <alignment horizontal="left"/>
    </xf>
    <xf numFmtId="0" fontId="11" fillId="0" borderId="49" xfId="0" applyFont="1" applyBorder="1"/>
    <xf numFmtId="10" fontId="16" fillId="5" borderId="3" xfId="0" applyNumberFormat="1" applyFont="1" applyFill="1" applyBorder="1"/>
    <xf numFmtId="4" fontId="16" fillId="0" borderId="43" xfId="0" applyNumberFormat="1" applyFont="1" applyFill="1" applyBorder="1"/>
    <xf numFmtId="0" fontId="11" fillId="0" borderId="54" xfId="0" applyFont="1" applyBorder="1"/>
    <xf numFmtId="49" fontId="16" fillId="0" borderId="47" xfId="0" applyNumberFormat="1" applyFont="1" applyFill="1" applyBorder="1"/>
    <xf numFmtId="0" fontId="16" fillId="8" borderId="3" xfId="0" applyFont="1" applyFill="1" applyBorder="1" applyAlignment="1">
      <alignment horizontal="left"/>
    </xf>
    <xf numFmtId="49" fontId="16" fillId="8" borderId="3" xfId="0" applyNumberFormat="1" applyFont="1" applyFill="1" applyBorder="1" applyAlignment="1">
      <alignment horizontal="left"/>
    </xf>
    <xf numFmtId="49" fontId="16" fillId="8" borderId="53" xfId="0" applyNumberFormat="1" applyFont="1" applyFill="1" applyBorder="1"/>
    <xf numFmtId="49" fontId="16" fillId="8" borderId="49" xfId="0" applyNumberFormat="1" applyFont="1" applyFill="1" applyBorder="1"/>
    <xf numFmtId="4" fontId="1" fillId="0" borderId="0" xfId="0" applyNumberFormat="1" applyFont="1"/>
    <xf numFmtId="2" fontId="16" fillId="0" borderId="3" xfId="0" applyNumberFormat="1" applyFont="1" applyFill="1" applyBorder="1"/>
    <xf numFmtId="10" fontId="18" fillId="2" borderId="3" xfId="0" applyNumberFormat="1" applyFont="1" applyFill="1" applyBorder="1"/>
    <xf numFmtId="10" fontId="18" fillId="5" borderId="3" xfId="0" applyNumberFormat="1" applyFont="1" applyFill="1" applyBorder="1"/>
    <xf numFmtId="49" fontId="18" fillId="5" borderId="46" xfId="0" applyNumberFormat="1" applyFont="1" applyFill="1" applyBorder="1"/>
    <xf numFmtId="49" fontId="18" fillId="5" borderId="45" xfId="0" applyNumberFormat="1" applyFont="1" applyFill="1" applyBorder="1"/>
    <xf numFmtId="49" fontId="18" fillId="5" borderId="19" xfId="0" applyNumberFormat="1" applyFont="1" applyFill="1" applyBorder="1"/>
    <xf numFmtId="49" fontId="18" fillId="5" borderId="48" xfId="0" applyNumberFormat="1" applyFont="1" applyFill="1" applyBorder="1"/>
    <xf numFmtId="0" fontId="18" fillId="5" borderId="49" xfId="0" applyFont="1" applyFill="1" applyBorder="1"/>
    <xf numFmtId="49" fontId="16" fillId="0" borderId="50" xfId="0" applyNumberFormat="1" applyFont="1" applyFill="1" applyBorder="1"/>
    <xf numFmtId="0" fontId="25" fillId="0" borderId="0" xfId="0" applyFont="1" applyAlignment="1">
      <alignment horizontal="left" vertical="top"/>
    </xf>
    <xf numFmtId="49" fontId="16" fillId="0" borderId="49" xfId="0" applyNumberFormat="1" applyFont="1" applyFill="1" applyBorder="1"/>
    <xf numFmtId="49" fontId="16" fillId="9" borderId="17" xfId="0" applyNumberFormat="1" applyFont="1" applyFill="1" applyBorder="1"/>
    <xf numFmtId="0" fontId="26" fillId="0" borderId="0" xfId="0" applyFont="1"/>
    <xf numFmtId="10" fontId="16" fillId="8" borderId="43" xfId="0" applyNumberFormat="1" applyFont="1" applyFill="1" applyBorder="1"/>
    <xf numFmtId="0" fontId="1" fillId="0" borderId="0" xfId="0" applyFont="1" applyBorder="1"/>
    <xf numFmtId="49" fontId="10" fillId="5" borderId="3" xfId="0" applyNumberFormat="1" applyFont="1" applyFill="1" applyBorder="1" applyAlignment="1">
      <alignment wrapText="1"/>
    </xf>
    <xf numFmtId="49" fontId="7" fillId="5" borderId="49" xfId="0" applyNumberFormat="1" applyFont="1" applyFill="1" applyBorder="1"/>
    <xf numFmtId="4" fontId="11" fillId="0" borderId="30" xfId="0" applyNumberFormat="1" applyFont="1" applyBorder="1"/>
    <xf numFmtId="4" fontId="11" fillId="0" borderId="33" xfId="0" applyNumberFormat="1" applyFont="1" applyBorder="1"/>
    <xf numFmtId="10" fontId="11" fillId="8" borderId="42" xfId="0" applyNumberFormat="1" applyFont="1" applyFill="1" applyBorder="1"/>
    <xf numFmtId="4" fontId="9" fillId="8" borderId="3" xfId="0" applyNumberFormat="1" applyFont="1" applyFill="1" applyBorder="1" applyAlignment="1">
      <alignment wrapText="1"/>
    </xf>
    <xf numFmtId="0" fontId="27" fillId="0" borderId="0" xfId="0" applyFont="1" applyAlignment="1">
      <alignment horizontal="right"/>
    </xf>
    <xf numFmtId="0" fontId="27" fillId="0" borderId="29" xfId="0" applyFont="1" applyBorder="1" applyAlignment="1">
      <alignment horizontal="right"/>
    </xf>
    <xf numFmtId="0" fontId="0" fillId="0" borderId="0" xfId="0" applyFont="1" applyAlignment="1"/>
    <xf numFmtId="164" fontId="16" fillId="0" borderId="34" xfId="0" applyNumberFormat="1" applyFont="1" applyFill="1" applyBorder="1" applyAlignment="1" applyProtection="1">
      <alignment horizontal="left" vertical="center"/>
      <protection locked="0"/>
    </xf>
    <xf numFmtId="164" fontId="9" fillId="0" borderId="31" xfId="0" applyNumberFormat="1" applyFont="1" applyFill="1" applyBorder="1" applyAlignment="1" applyProtection="1">
      <alignment horizontal="left" vertical="center"/>
      <protection locked="0"/>
    </xf>
    <xf numFmtId="164" fontId="9" fillId="0" borderId="32" xfId="0" applyNumberFormat="1" applyFont="1" applyFill="1" applyBorder="1" applyAlignment="1" applyProtection="1">
      <alignment horizontal="left" vertical="center"/>
      <protection locked="0"/>
    </xf>
    <xf numFmtId="164" fontId="16" fillId="0" borderId="36" xfId="0" applyNumberFormat="1" applyFont="1" applyFill="1" applyBorder="1" applyAlignment="1" applyProtection="1">
      <alignment horizontal="left" vertical="center"/>
      <protection locked="0"/>
    </xf>
    <xf numFmtId="164" fontId="9" fillId="0" borderId="37" xfId="0" applyNumberFormat="1" applyFont="1" applyFill="1" applyBorder="1" applyAlignment="1" applyProtection="1">
      <alignment horizontal="left" vertical="center"/>
      <protection locked="0"/>
    </xf>
    <xf numFmtId="164" fontId="9" fillId="0" borderId="38" xfId="0" applyNumberFormat="1" applyFont="1" applyFill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 wrapText="1"/>
    </xf>
    <xf numFmtId="0" fontId="28" fillId="0" borderId="4" xfId="0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3B3B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2"/>
  <sheetViews>
    <sheetView tabSelected="1" view="pageBreakPreview" zoomScaleSheetLayoutView="100" workbookViewId="0">
      <selection activeCell="A4" sqref="A4:H4"/>
    </sheetView>
  </sheetViews>
  <sheetFormatPr defaultColWidth="9.109375" defaultRowHeight="13.2" x14ac:dyDescent="0.25"/>
  <cols>
    <col min="1" max="1" width="3.6640625" style="1" customWidth="1"/>
    <col min="2" max="2" width="5.5546875" style="1" customWidth="1"/>
    <col min="3" max="3" width="5.6640625" style="1" customWidth="1"/>
    <col min="4" max="4" width="32.88671875" style="1" customWidth="1"/>
    <col min="5" max="5" width="15.21875" style="1" customWidth="1"/>
    <col min="6" max="6" width="10.77734375" style="1" customWidth="1"/>
    <col min="7" max="7" width="11.33203125" style="1" customWidth="1"/>
    <col min="8" max="8" width="9.6640625" style="1" customWidth="1"/>
    <col min="9" max="9" width="0.6640625" style="1" hidden="1" customWidth="1"/>
    <col min="10" max="16384" width="9.109375" style="1"/>
  </cols>
  <sheetData>
    <row r="1" spans="1:8" ht="12.75" customHeight="1" x14ac:dyDescent="0.25">
      <c r="E1" s="294"/>
      <c r="F1" s="303" t="s">
        <v>227</v>
      </c>
      <c r="G1" s="303"/>
      <c r="H1" s="303"/>
    </row>
    <row r="2" spans="1:8" ht="12.75" customHeight="1" x14ac:dyDescent="0.25">
      <c r="E2" s="303" t="s">
        <v>365</v>
      </c>
      <c r="F2" s="305"/>
      <c r="G2" s="305"/>
      <c r="H2" s="305"/>
    </row>
    <row r="3" spans="1:8" ht="15" customHeight="1" thickBot="1" x14ac:dyDescent="0.3">
      <c r="E3" s="294"/>
      <c r="F3" s="304" t="s">
        <v>366</v>
      </c>
      <c r="G3" s="304"/>
      <c r="H3" s="304"/>
    </row>
    <row r="4" spans="1:8" ht="24" customHeight="1" thickTop="1" thickBot="1" x14ac:dyDescent="0.3">
      <c r="A4" s="312" t="s">
        <v>367</v>
      </c>
      <c r="B4" s="313"/>
      <c r="C4" s="313"/>
      <c r="D4" s="313"/>
      <c r="E4" s="313"/>
      <c r="F4" s="313"/>
      <c r="G4" s="313"/>
      <c r="H4" s="314"/>
    </row>
    <row r="5" spans="1:8" ht="6.75" customHeight="1" thickTop="1" x14ac:dyDescent="0.25">
      <c r="A5" s="2"/>
      <c r="B5" s="2"/>
      <c r="C5" s="2"/>
      <c r="D5" s="2"/>
      <c r="E5" s="2"/>
      <c r="F5" s="3"/>
      <c r="G5" s="3"/>
      <c r="H5" s="3"/>
    </row>
    <row r="6" spans="1:8" ht="14.1" customHeight="1" x14ac:dyDescent="0.25">
      <c r="A6" s="118" t="s">
        <v>0</v>
      </c>
      <c r="B6" s="119" t="s">
        <v>1</v>
      </c>
      <c r="C6" s="119" t="s">
        <v>2</v>
      </c>
      <c r="D6" s="12" t="s">
        <v>3</v>
      </c>
      <c r="E6" s="315" t="s">
        <v>4</v>
      </c>
      <c r="F6" s="316" t="s">
        <v>361</v>
      </c>
      <c r="G6" s="316"/>
      <c r="H6" s="13"/>
    </row>
    <row r="7" spans="1:8" ht="38.4" customHeight="1" x14ac:dyDescent="0.25">
      <c r="A7" s="120"/>
      <c r="B7" s="119"/>
      <c r="C7" s="119"/>
      <c r="D7" s="12"/>
      <c r="E7" s="315"/>
      <c r="F7" s="14" t="s">
        <v>225</v>
      </c>
      <c r="G7" s="15" t="s">
        <v>226</v>
      </c>
      <c r="H7" s="223" t="s">
        <v>5</v>
      </c>
    </row>
    <row r="8" spans="1:8" x14ac:dyDescent="0.25">
      <c r="A8" s="7">
        <v>1</v>
      </c>
      <c r="B8" s="8">
        <v>2</v>
      </c>
      <c r="C8" s="8">
        <v>3</v>
      </c>
      <c r="D8" s="8">
        <v>4</v>
      </c>
      <c r="E8" s="8">
        <v>5</v>
      </c>
      <c r="F8" s="9">
        <v>6</v>
      </c>
      <c r="G8" s="10">
        <v>7</v>
      </c>
      <c r="H8" s="11">
        <v>8</v>
      </c>
    </row>
    <row r="9" spans="1:8" x14ac:dyDescent="0.25">
      <c r="A9" s="16" t="s">
        <v>6</v>
      </c>
      <c r="B9" s="17"/>
      <c r="C9" s="17"/>
      <c r="D9" s="17" t="s">
        <v>7</v>
      </c>
      <c r="E9" s="150">
        <f>SUM(E10,,E15,E25,E17,E19,E21)</f>
        <v>4135121.82</v>
      </c>
      <c r="F9" s="150">
        <f>SUM(F10,,F15,F25,F17,F19,F21)</f>
        <v>146898.26</v>
      </c>
      <c r="G9" s="150">
        <f>SUM(G10,,G15,G25,G17,G19,G21)</f>
        <v>6150</v>
      </c>
      <c r="H9" s="18">
        <f>(F9+G9)/E9</f>
        <v>3.7011789896917717E-2</v>
      </c>
    </row>
    <row r="10" spans="1:8" x14ac:dyDescent="0.25">
      <c r="A10" s="19"/>
      <c r="B10" s="20" t="s">
        <v>8</v>
      </c>
      <c r="C10" s="21"/>
      <c r="D10" s="21" t="s">
        <v>9</v>
      </c>
      <c r="E10" s="138">
        <f>SUM(E11:E13:E14)</f>
        <v>72351</v>
      </c>
      <c r="F10" s="138">
        <f>SUM(F11:F14)</f>
        <v>0</v>
      </c>
      <c r="G10" s="138">
        <f>SUM(G14:G14)</f>
        <v>0</v>
      </c>
      <c r="H10" s="18">
        <f t="shared" ref="H10" si="0">(F10+G10)/E10</f>
        <v>0</v>
      </c>
    </row>
    <row r="11" spans="1:8" x14ac:dyDescent="0.25">
      <c r="A11" s="23"/>
      <c r="B11" s="190"/>
      <c r="C11" s="107" t="s">
        <v>29</v>
      </c>
      <c r="D11" s="107" t="s">
        <v>30</v>
      </c>
      <c r="E11" s="142">
        <v>200</v>
      </c>
      <c r="F11" s="142">
        <v>0</v>
      </c>
      <c r="G11" s="201">
        <v>0</v>
      </c>
      <c r="H11" s="228">
        <f>F11/E11</f>
        <v>0</v>
      </c>
    </row>
    <row r="12" spans="1:8" ht="22.2" x14ac:dyDescent="0.25">
      <c r="A12" s="23"/>
      <c r="B12" s="190"/>
      <c r="C12" s="107" t="s">
        <v>31</v>
      </c>
      <c r="D12" s="24" t="s">
        <v>299</v>
      </c>
      <c r="E12" s="142">
        <v>100</v>
      </c>
      <c r="F12" s="142">
        <v>0</v>
      </c>
      <c r="G12" s="201">
        <v>0</v>
      </c>
      <c r="H12" s="228">
        <f>F12/E12</f>
        <v>0</v>
      </c>
    </row>
    <row r="13" spans="1:8" x14ac:dyDescent="0.25">
      <c r="A13" s="23"/>
      <c r="B13" s="190"/>
      <c r="C13" s="107" t="s">
        <v>23</v>
      </c>
      <c r="D13" s="24" t="s">
        <v>24</v>
      </c>
      <c r="E13" s="142">
        <v>2050</v>
      </c>
      <c r="F13" s="142">
        <v>0</v>
      </c>
      <c r="G13" s="142">
        <v>0</v>
      </c>
      <c r="H13" s="108">
        <f>F13/E13</f>
        <v>0</v>
      </c>
    </row>
    <row r="14" spans="1:8" x14ac:dyDescent="0.25">
      <c r="A14" s="23"/>
      <c r="B14" s="25"/>
      <c r="C14" s="26" t="s">
        <v>25</v>
      </c>
      <c r="D14" s="26" t="s">
        <v>26</v>
      </c>
      <c r="E14" s="158">
        <v>70001</v>
      </c>
      <c r="F14" s="158">
        <v>0</v>
      </c>
      <c r="G14" s="158">
        <v>0</v>
      </c>
      <c r="H14" s="27">
        <f>F14/E14</f>
        <v>0</v>
      </c>
    </row>
    <row r="15" spans="1:8" x14ac:dyDescent="0.25">
      <c r="A15" s="23"/>
      <c r="B15" s="33" t="s">
        <v>18</v>
      </c>
      <c r="C15" s="29"/>
      <c r="D15" s="29" t="s">
        <v>19</v>
      </c>
      <c r="E15" s="138">
        <f>SUM(E16:E16)</f>
        <v>6034.63</v>
      </c>
      <c r="F15" s="138">
        <f>SUM(F16:F16)</f>
        <v>3894.76</v>
      </c>
      <c r="G15" s="138">
        <f>SUM(G16:G16)</f>
        <v>0</v>
      </c>
      <c r="H15" s="31">
        <f>(F15+G15)/E15</f>
        <v>0.64540162362895492</v>
      </c>
    </row>
    <row r="16" spans="1:8" ht="33" x14ac:dyDescent="0.25">
      <c r="A16" s="23"/>
      <c r="B16" s="32"/>
      <c r="C16" s="26" t="s">
        <v>20</v>
      </c>
      <c r="D16" s="24" t="s">
        <v>21</v>
      </c>
      <c r="E16" s="158">
        <v>6034.63</v>
      </c>
      <c r="F16" s="158">
        <v>3894.76</v>
      </c>
      <c r="G16" s="158">
        <v>0</v>
      </c>
      <c r="H16" s="34">
        <f>F16/E16</f>
        <v>0.64540162362895492</v>
      </c>
    </row>
    <row r="17" spans="1:16" x14ac:dyDescent="0.25">
      <c r="A17" s="23"/>
      <c r="B17" s="35" t="s">
        <v>22</v>
      </c>
      <c r="C17" s="36"/>
      <c r="D17" s="37" t="s">
        <v>297</v>
      </c>
      <c r="E17" s="138">
        <f>SUM(E18:E18)</f>
        <v>3768052</v>
      </c>
      <c r="F17" s="138">
        <f>SUM(F18:F18)</f>
        <v>0</v>
      </c>
      <c r="G17" s="138">
        <f>SUM(G18:G18)</f>
        <v>6150</v>
      </c>
      <c r="H17" s="31">
        <f>(F17+G17)/E17</f>
        <v>1.6321430808279717E-3</v>
      </c>
    </row>
    <row r="18" spans="1:16" x14ac:dyDescent="0.25">
      <c r="A18" s="23"/>
      <c r="B18" s="32"/>
      <c r="C18" s="26" t="s">
        <v>16</v>
      </c>
      <c r="D18" s="24" t="s">
        <v>17</v>
      </c>
      <c r="E18" s="158">
        <v>3768052</v>
      </c>
      <c r="F18" s="158">
        <v>0</v>
      </c>
      <c r="G18" s="158">
        <v>6150</v>
      </c>
      <c r="H18" s="27">
        <f>G18/E18</f>
        <v>1.6321430808279717E-3</v>
      </c>
    </row>
    <row r="19" spans="1:16" x14ac:dyDescent="0.25">
      <c r="A19" s="23"/>
      <c r="B19" s="226" t="s">
        <v>313</v>
      </c>
      <c r="C19" s="225"/>
      <c r="D19" s="297" t="s">
        <v>362</v>
      </c>
      <c r="E19" s="208">
        <f>SUM(E20:E20)</f>
        <v>98400</v>
      </c>
      <c r="F19" s="208">
        <f>SUM(F20:F20)</f>
        <v>0</v>
      </c>
      <c r="G19" s="208">
        <f>SUM(G20:G20)</f>
        <v>0</v>
      </c>
      <c r="H19" s="227">
        <f>(FG19+G19)/E19</f>
        <v>0</v>
      </c>
    </row>
    <row r="20" spans="1:16" x14ac:dyDescent="0.25">
      <c r="A20" s="23"/>
      <c r="B20" s="32"/>
      <c r="C20" s="26" t="s">
        <v>16</v>
      </c>
      <c r="D20" s="24" t="s">
        <v>17</v>
      </c>
      <c r="E20" s="158">
        <v>98400</v>
      </c>
      <c r="F20" s="158">
        <v>0</v>
      </c>
      <c r="G20" s="158">
        <v>0</v>
      </c>
      <c r="H20" s="27">
        <f>F20/E20</f>
        <v>0</v>
      </c>
    </row>
    <row r="21" spans="1:16" x14ac:dyDescent="0.25">
      <c r="A21" s="23"/>
      <c r="B21" s="287" t="s">
        <v>314</v>
      </c>
      <c r="C21" s="36"/>
      <c r="D21" s="172" t="s">
        <v>337</v>
      </c>
      <c r="E21" s="208">
        <f>SUM(E22:E24)</f>
        <v>57320</v>
      </c>
      <c r="F21" s="208">
        <f>SUM(F22:F24)</f>
        <v>10039.310000000001</v>
      </c>
      <c r="G21" s="208">
        <f>SUM(G22:G24)</f>
        <v>0</v>
      </c>
      <c r="H21" s="252">
        <f>(F21+G21)/E21</f>
        <v>0.17514497557571532</v>
      </c>
      <c r="M21" s="235"/>
      <c r="P21" s="234"/>
    </row>
    <row r="22" spans="1:16" x14ac:dyDescent="0.25">
      <c r="A22" s="121"/>
      <c r="B22" s="232"/>
      <c r="C22" s="32" t="s">
        <v>14</v>
      </c>
      <c r="D22" s="26" t="s">
        <v>15</v>
      </c>
      <c r="E22" s="158">
        <v>10334</v>
      </c>
      <c r="F22" s="158">
        <v>6349.31</v>
      </c>
      <c r="G22" s="158">
        <v>0</v>
      </c>
      <c r="H22" s="27">
        <f>F22/E22</f>
        <v>0.61440971550222567</v>
      </c>
    </row>
    <row r="23" spans="1:16" x14ac:dyDescent="0.25">
      <c r="A23" s="121"/>
      <c r="B23" s="230"/>
      <c r="C23" s="32" t="s">
        <v>10</v>
      </c>
      <c r="D23" s="24" t="s">
        <v>11</v>
      </c>
      <c r="E23" s="158">
        <v>7380</v>
      </c>
      <c r="F23" s="158">
        <v>3690</v>
      </c>
      <c r="G23" s="158">
        <v>0</v>
      </c>
      <c r="H23" s="27">
        <f>F23/E23</f>
        <v>0.5</v>
      </c>
    </row>
    <row r="24" spans="1:16" x14ac:dyDescent="0.25">
      <c r="A24" s="23"/>
      <c r="B24" s="229"/>
      <c r="C24" s="26" t="s">
        <v>16</v>
      </c>
      <c r="D24" s="24" t="s">
        <v>17</v>
      </c>
      <c r="E24" s="158">
        <v>39606</v>
      </c>
      <c r="F24" s="158">
        <v>0</v>
      </c>
      <c r="G24" s="158">
        <v>0</v>
      </c>
      <c r="H24" s="27">
        <f>G24/E24</f>
        <v>0</v>
      </c>
    </row>
    <row r="25" spans="1:16" x14ac:dyDescent="0.25">
      <c r="A25" s="23"/>
      <c r="B25" s="28" t="s">
        <v>27</v>
      </c>
      <c r="C25" s="36"/>
      <c r="D25" s="37" t="s">
        <v>28</v>
      </c>
      <c r="E25" s="138">
        <f>SUM(E26:E29)</f>
        <v>132964.19</v>
      </c>
      <c r="F25" s="138">
        <f>SUM(F26:F29)</f>
        <v>132964.19</v>
      </c>
      <c r="G25" s="208">
        <f>SUM(G27:G29)</f>
        <v>0</v>
      </c>
      <c r="H25" s="38">
        <f t="shared" ref="H25" si="1">F25/E25</f>
        <v>1</v>
      </c>
    </row>
    <row r="26" spans="1:16" x14ac:dyDescent="0.25">
      <c r="A26" s="121"/>
      <c r="B26" s="233"/>
      <c r="C26" s="231" t="s">
        <v>45</v>
      </c>
      <c r="D26" s="26" t="s">
        <v>46</v>
      </c>
      <c r="E26" s="142">
        <v>2199.02</v>
      </c>
      <c r="F26" s="142">
        <v>2199.02</v>
      </c>
      <c r="G26" s="142">
        <v>0</v>
      </c>
      <c r="H26" s="108">
        <f>F26/E26</f>
        <v>1</v>
      </c>
    </row>
    <row r="27" spans="1:16" x14ac:dyDescent="0.25">
      <c r="A27" s="121"/>
      <c r="B27" s="237"/>
      <c r="C27" s="238" t="s">
        <v>29</v>
      </c>
      <c r="D27" s="24" t="s">
        <v>30</v>
      </c>
      <c r="E27" s="158">
        <v>376.04</v>
      </c>
      <c r="F27" s="158">
        <v>376.04</v>
      </c>
      <c r="G27" s="158">
        <v>0</v>
      </c>
      <c r="H27" s="34">
        <f>F27/E27</f>
        <v>1</v>
      </c>
    </row>
    <row r="28" spans="1:16" ht="22.2" x14ac:dyDescent="0.25">
      <c r="A28" s="23"/>
      <c r="B28" s="236"/>
      <c r="C28" s="26" t="s">
        <v>31</v>
      </c>
      <c r="D28" s="24" t="s">
        <v>299</v>
      </c>
      <c r="E28" s="158">
        <v>32.08</v>
      </c>
      <c r="F28" s="158">
        <v>32.08</v>
      </c>
      <c r="G28" s="158">
        <v>0</v>
      </c>
      <c r="H28" s="34">
        <f t="shared" ref="H28:H29" si="2">F28/E28</f>
        <v>1</v>
      </c>
    </row>
    <row r="29" spans="1:16" x14ac:dyDescent="0.25">
      <c r="A29" s="39"/>
      <c r="B29" s="40"/>
      <c r="C29" s="26" t="s">
        <v>12</v>
      </c>
      <c r="D29" s="24" t="s">
        <v>13</v>
      </c>
      <c r="E29" s="158">
        <v>130357.05</v>
      </c>
      <c r="F29" s="158">
        <v>130357.05</v>
      </c>
      <c r="G29" s="158">
        <v>0</v>
      </c>
      <c r="H29" s="34">
        <f t="shared" si="2"/>
        <v>1</v>
      </c>
    </row>
    <row r="30" spans="1:16" x14ac:dyDescent="0.25">
      <c r="A30" s="285" t="s">
        <v>315</v>
      </c>
      <c r="B30" s="239"/>
      <c r="C30" s="36"/>
      <c r="D30" s="30" t="s">
        <v>335</v>
      </c>
      <c r="E30" s="208">
        <f>SUM(E31)</f>
        <v>10000</v>
      </c>
      <c r="F30" s="208">
        <f>SUM(F31)</f>
        <v>0</v>
      </c>
      <c r="G30" s="208">
        <f>SUM(G31)</f>
        <v>0</v>
      </c>
      <c r="H30" s="273">
        <f>SUM(H31)</f>
        <v>0</v>
      </c>
    </row>
    <row r="31" spans="1:16" x14ac:dyDescent="0.25">
      <c r="A31" s="240"/>
      <c r="B31" s="286" t="s">
        <v>316</v>
      </c>
      <c r="C31" s="36"/>
      <c r="D31" s="30" t="s">
        <v>336</v>
      </c>
      <c r="E31" s="208">
        <f>SUM(E32:E32)</f>
        <v>10000</v>
      </c>
      <c r="F31" s="208">
        <f>SUM(F32:F32)</f>
        <v>0</v>
      </c>
      <c r="G31" s="208">
        <f>SUM(G32:G32)</f>
        <v>0</v>
      </c>
      <c r="H31" s="22">
        <f>(F31+G31)/E31</f>
        <v>0</v>
      </c>
    </row>
    <row r="32" spans="1:16" x14ac:dyDescent="0.25">
      <c r="A32" s="121"/>
      <c r="B32" s="238"/>
      <c r="C32" s="26" t="s">
        <v>10</v>
      </c>
      <c r="D32" s="24" t="s">
        <v>11</v>
      </c>
      <c r="E32" s="158">
        <v>10000</v>
      </c>
      <c r="F32" s="158">
        <v>0</v>
      </c>
      <c r="G32" s="158">
        <v>0</v>
      </c>
      <c r="H32" s="34">
        <f>F32/E32</f>
        <v>0</v>
      </c>
    </row>
    <row r="33" spans="1:20" s="5" customFormat="1" x14ac:dyDescent="0.25">
      <c r="A33" s="43" t="s">
        <v>34</v>
      </c>
      <c r="B33" s="44"/>
      <c r="C33" s="44"/>
      <c r="D33" s="45" t="s">
        <v>35</v>
      </c>
      <c r="E33" s="203">
        <f>SUM(E39+E36+E34+E48)</f>
        <v>2305989.1100000003</v>
      </c>
      <c r="F33" s="203">
        <f>SUM(F39+F36+F34+F48)</f>
        <v>487780.78999999992</v>
      </c>
      <c r="G33" s="203">
        <f>SUM(G39+G36+G34+G48)</f>
        <v>496045</v>
      </c>
      <c r="H33" s="18">
        <f>(F33+G33)/E33</f>
        <v>0.42663939119816563</v>
      </c>
    </row>
    <row r="34" spans="1:20" s="4" customFormat="1" x14ac:dyDescent="0.25">
      <c r="A34" s="46"/>
      <c r="B34" s="132" t="s">
        <v>36</v>
      </c>
      <c r="C34" s="47"/>
      <c r="D34" s="47" t="s">
        <v>37</v>
      </c>
      <c r="E34" s="204">
        <f>SUM(E35:E35)</f>
        <v>5000</v>
      </c>
      <c r="F34" s="204">
        <f>SUM(F35:F35)</f>
        <v>1053.5</v>
      </c>
      <c r="G34" s="204">
        <f>SUM(G35:G35)</f>
        <v>0</v>
      </c>
      <c r="H34" s="18">
        <f>(F34+G34)/E34</f>
        <v>0.2107</v>
      </c>
    </row>
    <row r="35" spans="1:20" s="4" customFormat="1" x14ac:dyDescent="0.25">
      <c r="A35" s="133"/>
      <c r="B35" s="135"/>
      <c r="C35" s="134" t="s">
        <v>12</v>
      </c>
      <c r="D35" s="48" t="s">
        <v>13</v>
      </c>
      <c r="E35" s="205">
        <v>5000</v>
      </c>
      <c r="F35" s="205">
        <v>1053.5</v>
      </c>
      <c r="G35" s="206">
        <v>0</v>
      </c>
      <c r="H35" s="49">
        <f>F35/E35</f>
        <v>0.2107</v>
      </c>
    </row>
    <row r="36" spans="1:20" x14ac:dyDescent="0.25">
      <c r="A36" s="50"/>
      <c r="B36" s="130" t="s">
        <v>38</v>
      </c>
      <c r="C36" s="36"/>
      <c r="D36" s="30" t="s">
        <v>39</v>
      </c>
      <c r="E36" s="138">
        <f>SUM(E37:E38)</f>
        <v>486524</v>
      </c>
      <c r="F36" s="138">
        <f>SUM(F37:F38)</f>
        <v>10013.92</v>
      </c>
      <c r="G36" s="138">
        <f>SUM(G37:G38)</f>
        <v>476510</v>
      </c>
      <c r="H36" s="31">
        <f>(F36+G36)/E36</f>
        <v>0.99999983556823502</v>
      </c>
    </row>
    <row r="37" spans="1:20" x14ac:dyDescent="0.25">
      <c r="A37" s="50"/>
      <c r="B37" s="54"/>
      <c r="C37" s="26" t="s">
        <v>12</v>
      </c>
      <c r="D37" s="24" t="s">
        <v>40</v>
      </c>
      <c r="E37" s="158">
        <v>10014</v>
      </c>
      <c r="F37" s="158">
        <v>10013.92</v>
      </c>
      <c r="G37" s="158">
        <v>0</v>
      </c>
      <c r="H37" s="27">
        <f>F37/E37</f>
        <v>0.99999201118434189</v>
      </c>
    </row>
    <row r="38" spans="1:20" ht="44.4" customHeight="1" x14ac:dyDescent="0.25">
      <c r="A38" s="50"/>
      <c r="B38" s="241"/>
      <c r="C38" s="136" t="s">
        <v>317</v>
      </c>
      <c r="D38" s="24" t="s">
        <v>352</v>
      </c>
      <c r="E38" s="158">
        <v>476510</v>
      </c>
      <c r="F38" s="158">
        <v>0</v>
      </c>
      <c r="G38" s="158">
        <v>476510</v>
      </c>
      <c r="H38" s="27">
        <f>G38/E38</f>
        <v>1</v>
      </c>
    </row>
    <row r="39" spans="1:20" x14ac:dyDescent="0.25">
      <c r="A39" s="53"/>
      <c r="B39" s="29" t="s">
        <v>41</v>
      </c>
      <c r="C39" s="29"/>
      <c r="D39" s="29" t="s">
        <v>42</v>
      </c>
      <c r="E39" s="138">
        <f>SUM(E40:E47)</f>
        <v>1814395.11</v>
      </c>
      <c r="F39" s="138">
        <f>SUM(F40:F47)</f>
        <v>476645.07999999996</v>
      </c>
      <c r="G39" s="138">
        <f>SUM(G40:G47)</f>
        <v>19535</v>
      </c>
      <c r="H39" s="31">
        <f>(F39+G39)/E39</f>
        <v>0.27346859416965685</v>
      </c>
    </row>
    <row r="40" spans="1:20" x14ac:dyDescent="0.25">
      <c r="A40" s="53"/>
      <c r="B40" s="194"/>
      <c r="C40" s="141" t="s">
        <v>32</v>
      </c>
      <c r="D40" s="26" t="s">
        <v>33</v>
      </c>
      <c r="E40" s="142">
        <v>44216</v>
      </c>
      <c r="F40" s="142">
        <v>20388.849999999999</v>
      </c>
      <c r="G40" s="142">
        <v>0</v>
      </c>
      <c r="H40" s="27">
        <f>F40/E40</f>
        <v>0.46111927808937936</v>
      </c>
    </row>
    <row r="41" spans="1:20" x14ac:dyDescent="0.25">
      <c r="A41" s="50"/>
      <c r="B41" s="54"/>
      <c r="C41" s="26" t="s">
        <v>25</v>
      </c>
      <c r="D41" s="26" t="s">
        <v>26</v>
      </c>
      <c r="E41" s="158">
        <v>149792</v>
      </c>
      <c r="F41" s="210">
        <v>37809.11</v>
      </c>
      <c r="G41" s="158">
        <v>0</v>
      </c>
      <c r="H41" s="27">
        <f>F41/E41</f>
        <v>0.25241074289681692</v>
      </c>
      <c r="T41" s="234"/>
    </row>
    <row r="42" spans="1:20" x14ac:dyDescent="0.25">
      <c r="A42" s="50"/>
      <c r="B42" s="54"/>
      <c r="C42" s="26" t="s">
        <v>10</v>
      </c>
      <c r="D42" s="26" t="s">
        <v>11</v>
      </c>
      <c r="E42" s="158">
        <v>454111.81</v>
      </c>
      <c r="F42" s="158">
        <v>410794.1</v>
      </c>
      <c r="G42" s="158">
        <v>0</v>
      </c>
      <c r="H42" s="27">
        <f>F42/E42</f>
        <v>0.90461003425566044</v>
      </c>
    </row>
    <row r="43" spans="1:20" x14ac:dyDescent="0.25">
      <c r="A43" s="50"/>
      <c r="B43" s="54"/>
      <c r="C43" s="26" t="s">
        <v>12</v>
      </c>
      <c r="D43" s="24" t="s">
        <v>40</v>
      </c>
      <c r="E43" s="158">
        <v>493</v>
      </c>
      <c r="F43" s="158">
        <v>492.47</v>
      </c>
      <c r="G43" s="158">
        <v>0</v>
      </c>
      <c r="H43" s="27">
        <f t="shared" ref="H43" si="3">F43/E43</f>
        <v>0.99892494929006093</v>
      </c>
    </row>
    <row r="44" spans="1:20" x14ac:dyDescent="0.25">
      <c r="A44" s="50"/>
      <c r="B44" s="54"/>
      <c r="C44" s="26" t="s">
        <v>251</v>
      </c>
      <c r="D44" s="24" t="s">
        <v>252</v>
      </c>
      <c r="E44" s="158">
        <v>1450</v>
      </c>
      <c r="F44" s="158">
        <v>952.55</v>
      </c>
      <c r="G44" s="158">
        <v>0</v>
      </c>
      <c r="H44" s="27">
        <f>F44/E44</f>
        <v>0.65693103448275858</v>
      </c>
    </row>
    <row r="45" spans="1:20" ht="22.2" x14ac:dyDescent="0.25">
      <c r="A45" s="50"/>
      <c r="B45" s="54"/>
      <c r="C45" s="26" t="s">
        <v>95</v>
      </c>
      <c r="D45" s="24" t="s">
        <v>96</v>
      </c>
      <c r="E45" s="158">
        <v>150</v>
      </c>
      <c r="F45" s="158">
        <v>0</v>
      </c>
      <c r="G45" s="158">
        <v>0</v>
      </c>
      <c r="H45" s="27">
        <f>F45/E45</f>
        <v>0</v>
      </c>
    </row>
    <row r="46" spans="1:20" ht="22.2" x14ac:dyDescent="0.25">
      <c r="A46" s="50"/>
      <c r="B46" s="241"/>
      <c r="C46" s="136" t="s">
        <v>222</v>
      </c>
      <c r="D46" s="24" t="s">
        <v>353</v>
      </c>
      <c r="E46" s="158">
        <v>6208</v>
      </c>
      <c r="F46" s="158">
        <v>6208</v>
      </c>
      <c r="G46" s="158">
        <v>0</v>
      </c>
      <c r="H46" s="27">
        <f>F46/E46</f>
        <v>1</v>
      </c>
    </row>
    <row r="47" spans="1:20" ht="15" customHeight="1" x14ac:dyDescent="0.25">
      <c r="A47" s="50"/>
      <c r="B47" s="242"/>
      <c r="C47" s="26" t="s">
        <v>16</v>
      </c>
      <c r="D47" s="188" t="s">
        <v>17</v>
      </c>
      <c r="E47" s="158">
        <v>1157974.3</v>
      </c>
      <c r="F47" s="158">
        <v>0</v>
      </c>
      <c r="G47" s="158">
        <v>19535</v>
      </c>
      <c r="H47" s="27">
        <f>G47/E47</f>
        <v>1.6869977166159903E-2</v>
      </c>
    </row>
    <row r="48" spans="1:20" ht="12.6" customHeight="1" x14ac:dyDescent="0.25">
      <c r="A48" s="50"/>
      <c r="B48" s="288" t="s">
        <v>318</v>
      </c>
      <c r="C48" s="36"/>
      <c r="D48" s="172" t="s">
        <v>28</v>
      </c>
      <c r="E48" s="208">
        <f>SUM(E49:E49)</f>
        <v>70</v>
      </c>
      <c r="F48" s="208">
        <f>SUM(F49:F49)</f>
        <v>68.290000000000006</v>
      </c>
      <c r="G48" s="208">
        <f>SUM(G49:G49)</f>
        <v>0</v>
      </c>
      <c r="H48" s="227">
        <f>(F48+G48)/E48</f>
        <v>0.97557142857142864</v>
      </c>
      <c r="P48" s="281"/>
    </row>
    <row r="49" spans="1:8" ht="12.6" customHeight="1" x14ac:dyDescent="0.25">
      <c r="A49" s="50"/>
      <c r="B49" s="241"/>
      <c r="C49" s="243" t="s">
        <v>58</v>
      </c>
      <c r="D49" s="188" t="s">
        <v>59</v>
      </c>
      <c r="E49" s="158">
        <v>70</v>
      </c>
      <c r="F49" s="158">
        <v>68.290000000000006</v>
      </c>
      <c r="G49" s="158">
        <v>0</v>
      </c>
      <c r="H49" s="27">
        <f>F49/E49</f>
        <v>0.97557142857142864</v>
      </c>
    </row>
    <row r="50" spans="1:8" x14ac:dyDescent="0.25">
      <c r="A50" s="55" t="s">
        <v>49</v>
      </c>
      <c r="B50" s="17"/>
      <c r="C50" s="17"/>
      <c r="D50" s="17" t="s">
        <v>50</v>
      </c>
      <c r="E50" s="150">
        <f>SUM(E51)</f>
        <v>5082438.0599999996</v>
      </c>
      <c r="F50" s="150">
        <f>SUM(F51)</f>
        <v>2899.05</v>
      </c>
      <c r="G50" s="150">
        <f>SUM(G51)</f>
        <v>37576.5</v>
      </c>
      <c r="H50" s="18">
        <f>(F50+G50)/E50</f>
        <v>7.9638058589542367E-3</v>
      </c>
    </row>
    <row r="51" spans="1:8" x14ac:dyDescent="0.25">
      <c r="A51" s="41"/>
      <c r="B51" s="29" t="s">
        <v>51</v>
      </c>
      <c r="C51" s="29"/>
      <c r="D51" s="29" t="s">
        <v>28</v>
      </c>
      <c r="E51" s="138">
        <f>SUM(E52:E59)</f>
        <v>5082438.0599999996</v>
      </c>
      <c r="F51" s="138">
        <f>SUM(F52:F59)</f>
        <v>2899.05</v>
      </c>
      <c r="G51" s="138">
        <f>SUM(G54:G59)</f>
        <v>37576.5</v>
      </c>
      <c r="H51" s="18">
        <f>(F51+G51)/E51</f>
        <v>7.9638058589542367E-3</v>
      </c>
    </row>
    <row r="52" spans="1:8" x14ac:dyDescent="0.25">
      <c r="A52" s="50"/>
      <c r="B52" s="124"/>
      <c r="C52" s="64" t="s">
        <v>23</v>
      </c>
      <c r="D52" s="64" t="s">
        <v>262</v>
      </c>
      <c r="E52" s="142">
        <v>215</v>
      </c>
      <c r="F52" s="142">
        <v>215</v>
      </c>
      <c r="G52" s="142">
        <v>0</v>
      </c>
      <c r="H52" s="116">
        <f>F52/E52</f>
        <v>1</v>
      </c>
    </row>
    <row r="53" spans="1:8" x14ac:dyDescent="0.25">
      <c r="A53" s="50"/>
      <c r="B53" s="124"/>
      <c r="C53" s="64" t="s">
        <v>32</v>
      </c>
      <c r="D53" s="64" t="s">
        <v>33</v>
      </c>
      <c r="E53" s="142">
        <v>1000</v>
      </c>
      <c r="F53" s="142">
        <v>0</v>
      </c>
      <c r="G53" s="142">
        <v>0</v>
      </c>
      <c r="H53" s="116">
        <f>F53/E53</f>
        <v>0</v>
      </c>
    </row>
    <row r="54" spans="1:8" x14ac:dyDescent="0.25">
      <c r="A54" s="50"/>
      <c r="B54" s="57"/>
      <c r="C54" s="26" t="s">
        <v>14</v>
      </c>
      <c r="D54" s="26" t="s">
        <v>15</v>
      </c>
      <c r="E54" s="158">
        <v>850</v>
      </c>
      <c r="F54" s="158">
        <v>0</v>
      </c>
      <c r="G54" s="158">
        <v>0</v>
      </c>
      <c r="H54" s="27">
        <f>F54/E54</f>
        <v>0</v>
      </c>
    </row>
    <row r="55" spans="1:8" x14ac:dyDescent="0.25">
      <c r="A55" s="50"/>
      <c r="B55" s="58"/>
      <c r="C55" s="26" t="s">
        <v>10</v>
      </c>
      <c r="D55" s="26" t="s">
        <v>11</v>
      </c>
      <c r="E55" s="158">
        <v>10691</v>
      </c>
      <c r="F55" s="158">
        <v>2091</v>
      </c>
      <c r="G55" s="158">
        <v>0</v>
      </c>
      <c r="H55" s="27">
        <f>F55/E55</f>
        <v>0.195585071555514</v>
      </c>
    </row>
    <row r="56" spans="1:8" x14ac:dyDescent="0.25">
      <c r="A56" s="50"/>
      <c r="B56" s="244"/>
      <c r="C56" s="26" t="s">
        <v>12</v>
      </c>
      <c r="D56" s="24" t="s">
        <v>13</v>
      </c>
      <c r="E56" s="158">
        <v>594</v>
      </c>
      <c r="F56" s="158">
        <v>593.04999999999995</v>
      </c>
      <c r="G56" s="158">
        <v>0</v>
      </c>
      <c r="H56" s="27">
        <f t="shared" ref="H56" si="4">F56/E56</f>
        <v>0.99840067340067329</v>
      </c>
    </row>
    <row r="57" spans="1:8" x14ac:dyDescent="0.25">
      <c r="A57" s="50"/>
      <c r="B57" s="58"/>
      <c r="C57" s="26" t="s">
        <v>16</v>
      </c>
      <c r="D57" s="24" t="s">
        <v>17</v>
      </c>
      <c r="E57" s="158">
        <v>4926616.5599999996</v>
      </c>
      <c r="F57" s="158">
        <v>0</v>
      </c>
      <c r="G57" s="158">
        <v>37576.5</v>
      </c>
      <c r="H57" s="27">
        <f>G57/E57</f>
        <v>7.6272426608333414E-3</v>
      </c>
    </row>
    <row r="58" spans="1:8" x14ac:dyDescent="0.25">
      <c r="A58" s="50"/>
      <c r="B58" s="244"/>
      <c r="C58" s="136" t="s">
        <v>319</v>
      </c>
      <c r="D58" s="24" t="s">
        <v>17</v>
      </c>
      <c r="E58" s="158">
        <v>121958</v>
      </c>
      <c r="F58" s="158">
        <v>0</v>
      </c>
      <c r="G58" s="158">
        <v>0</v>
      </c>
      <c r="H58" s="27">
        <f>G58/E58</f>
        <v>0</v>
      </c>
    </row>
    <row r="59" spans="1:8" x14ac:dyDescent="0.25">
      <c r="A59" s="50"/>
      <c r="B59" s="244"/>
      <c r="C59" s="136" t="s">
        <v>320</v>
      </c>
      <c r="D59" s="24" t="s">
        <v>17</v>
      </c>
      <c r="E59" s="158">
        <v>20513.5</v>
      </c>
      <c r="F59" s="158">
        <v>0</v>
      </c>
      <c r="G59" s="158">
        <v>0</v>
      </c>
      <c r="H59" s="27">
        <f>G59/E59</f>
        <v>0</v>
      </c>
    </row>
    <row r="60" spans="1:8" x14ac:dyDescent="0.25">
      <c r="A60" s="55" t="s">
        <v>52</v>
      </c>
      <c r="B60" s="17"/>
      <c r="C60" s="17"/>
      <c r="D60" s="17" t="s">
        <v>53</v>
      </c>
      <c r="E60" s="150">
        <f>SUM(E61+E87+E73)</f>
        <v>3313344.76</v>
      </c>
      <c r="F60" s="150">
        <f>SUM(F61+F87+F73)</f>
        <v>1231721.96</v>
      </c>
      <c r="G60" s="150">
        <f>SUM(G61+G87+G73)</f>
        <v>402880.91</v>
      </c>
      <c r="H60" s="18">
        <f>(F60+G60)/E60</f>
        <v>0.49333920506358658</v>
      </c>
    </row>
    <row r="61" spans="1:8" x14ac:dyDescent="0.25">
      <c r="A61" s="59"/>
      <c r="B61" s="29" t="s">
        <v>54</v>
      </c>
      <c r="C61" s="29"/>
      <c r="D61" s="29" t="s">
        <v>55</v>
      </c>
      <c r="E61" s="138">
        <f>SUM(E62:E72)</f>
        <v>212004</v>
      </c>
      <c r="F61" s="138">
        <f>SUM(F62:F72)</f>
        <v>126687.39000000001</v>
      </c>
      <c r="G61" s="138">
        <f>SUM(G62:G72)</f>
        <v>7169</v>
      </c>
      <c r="H61" s="31">
        <f>(F61+G61)/E61</f>
        <v>0.63138615309145119</v>
      </c>
    </row>
    <row r="62" spans="1:8" x14ac:dyDescent="0.25">
      <c r="A62" s="60"/>
      <c r="B62" s="57"/>
      <c r="C62" s="26" t="s">
        <v>23</v>
      </c>
      <c r="D62" s="26" t="s">
        <v>24</v>
      </c>
      <c r="E62" s="158">
        <v>3402</v>
      </c>
      <c r="F62" s="158">
        <v>3401.8</v>
      </c>
      <c r="G62" s="158">
        <v>0</v>
      </c>
      <c r="H62" s="61">
        <f>F62/E62</f>
        <v>0.99994121105232225</v>
      </c>
    </row>
    <row r="63" spans="1:8" x14ac:dyDescent="0.25">
      <c r="A63" s="60"/>
      <c r="B63" s="57"/>
      <c r="C63" s="26" t="s">
        <v>32</v>
      </c>
      <c r="D63" s="26" t="s">
        <v>33</v>
      </c>
      <c r="E63" s="158">
        <v>29000</v>
      </c>
      <c r="F63" s="158">
        <v>17000</v>
      </c>
      <c r="G63" s="158">
        <v>0</v>
      </c>
      <c r="H63" s="61">
        <f t="shared" ref="H63:H71" si="5">F63/E63</f>
        <v>0.58620689655172409</v>
      </c>
    </row>
    <row r="64" spans="1:8" x14ac:dyDescent="0.25">
      <c r="A64" s="60"/>
      <c r="B64" s="54"/>
      <c r="C64" s="26" t="s">
        <v>14</v>
      </c>
      <c r="D64" s="26" t="s">
        <v>15</v>
      </c>
      <c r="E64" s="158">
        <v>13000</v>
      </c>
      <c r="F64" s="158">
        <v>7693.65</v>
      </c>
      <c r="G64" s="158">
        <v>0</v>
      </c>
      <c r="H64" s="61">
        <f t="shared" si="5"/>
        <v>0.59181923076923071</v>
      </c>
    </row>
    <row r="65" spans="1:8" x14ac:dyDescent="0.25">
      <c r="A65" s="60"/>
      <c r="B65" s="54"/>
      <c r="C65" s="26" t="s">
        <v>25</v>
      </c>
      <c r="D65" s="26" t="s">
        <v>26</v>
      </c>
      <c r="E65" s="158">
        <v>35000</v>
      </c>
      <c r="F65" s="158">
        <v>34735.26</v>
      </c>
      <c r="G65" s="158">
        <v>0</v>
      </c>
      <c r="H65" s="61">
        <f t="shared" si="5"/>
        <v>0.9924360000000001</v>
      </c>
    </row>
    <row r="66" spans="1:8" x14ac:dyDescent="0.25">
      <c r="A66" s="60"/>
      <c r="B66" s="57"/>
      <c r="C66" s="26" t="s">
        <v>10</v>
      </c>
      <c r="D66" s="26" t="s">
        <v>11</v>
      </c>
      <c r="E66" s="158">
        <v>72252</v>
      </c>
      <c r="F66" s="158">
        <v>38555.39</v>
      </c>
      <c r="G66" s="158">
        <v>0</v>
      </c>
      <c r="H66" s="61">
        <f t="shared" si="5"/>
        <v>0.53362384432264853</v>
      </c>
    </row>
    <row r="67" spans="1:8" ht="22.2" x14ac:dyDescent="0.25">
      <c r="A67" s="60"/>
      <c r="B67" s="57"/>
      <c r="C67" s="26" t="s">
        <v>56</v>
      </c>
      <c r="D67" s="62" t="s">
        <v>57</v>
      </c>
      <c r="E67" s="158">
        <v>16000</v>
      </c>
      <c r="F67" s="158">
        <v>10408.5</v>
      </c>
      <c r="G67" s="158">
        <v>0</v>
      </c>
      <c r="H67" s="61">
        <f t="shared" si="5"/>
        <v>0.65053125000000001</v>
      </c>
    </row>
    <row r="68" spans="1:8" x14ac:dyDescent="0.25">
      <c r="A68" s="60"/>
      <c r="B68" s="57"/>
      <c r="C68" s="26" t="s">
        <v>12</v>
      </c>
      <c r="D68" s="24" t="s">
        <v>13</v>
      </c>
      <c r="E68" s="158">
        <v>3650</v>
      </c>
      <c r="F68" s="158">
        <v>3635.55</v>
      </c>
      <c r="G68" s="158">
        <v>0</v>
      </c>
      <c r="H68" s="61">
        <f t="shared" si="5"/>
        <v>0.99604109589041101</v>
      </c>
    </row>
    <row r="69" spans="1:8" x14ac:dyDescent="0.25">
      <c r="A69" s="60"/>
      <c r="B69" s="57"/>
      <c r="C69" s="26" t="s">
        <v>251</v>
      </c>
      <c r="D69" s="24" t="s">
        <v>252</v>
      </c>
      <c r="E69" s="158">
        <v>3010</v>
      </c>
      <c r="F69" s="158">
        <v>0</v>
      </c>
      <c r="G69" s="158">
        <v>0</v>
      </c>
      <c r="H69" s="61">
        <f t="shared" si="5"/>
        <v>0</v>
      </c>
    </row>
    <row r="70" spans="1:8" ht="22.2" x14ac:dyDescent="0.25">
      <c r="A70" s="60"/>
      <c r="B70" s="57"/>
      <c r="C70" s="26" t="s">
        <v>95</v>
      </c>
      <c r="D70" s="24" t="s">
        <v>96</v>
      </c>
      <c r="E70" s="158">
        <v>12600</v>
      </c>
      <c r="F70" s="158">
        <v>9006.9699999999993</v>
      </c>
      <c r="G70" s="158">
        <v>0</v>
      </c>
      <c r="H70" s="61">
        <f>F70/E70</f>
        <v>0.7148388888888888</v>
      </c>
    </row>
    <row r="71" spans="1:8" ht="22.5" customHeight="1" x14ac:dyDescent="0.25">
      <c r="A71" s="60"/>
      <c r="B71" s="57"/>
      <c r="C71" s="26" t="s">
        <v>58</v>
      </c>
      <c r="D71" s="24" t="s">
        <v>59</v>
      </c>
      <c r="E71" s="158">
        <v>4090</v>
      </c>
      <c r="F71" s="158">
        <v>2250.27</v>
      </c>
      <c r="G71" s="158">
        <v>0</v>
      </c>
      <c r="H71" s="61">
        <f t="shared" si="5"/>
        <v>0.55018826405867971</v>
      </c>
    </row>
    <row r="72" spans="1:8" ht="22.2" x14ac:dyDescent="0.25">
      <c r="A72" s="60"/>
      <c r="B72" s="247"/>
      <c r="C72" s="26" t="s">
        <v>60</v>
      </c>
      <c r="D72" s="24" t="s">
        <v>61</v>
      </c>
      <c r="E72" s="158">
        <v>20000</v>
      </c>
      <c r="F72" s="158">
        <v>0</v>
      </c>
      <c r="G72" s="158">
        <v>7169</v>
      </c>
      <c r="H72" s="61">
        <f>G72/E72</f>
        <v>0.35844999999999999</v>
      </c>
    </row>
    <row r="73" spans="1:8" ht="22.2" x14ac:dyDescent="0.25">
      <c r="A73" s="60"/>
      <c r="B73" s="288" t="s">
        <v>321</v>
      </c>
      <c r="C73" s="36"/>
      <c r="D73" s="30" t="s">
        <v>338</v>
      </c>
      <c r="E73" s="208">
        <f>SUM(E74:E86)</f>
        <v>3078730.76</v>
      </c>
      <c r="F73" s="208">
        <f>SUM(F74:F86)</f>
        <v>1105034.57</v>
      </c>
      <c r="G73" s="208">
        <f>SUM(G74:G86)</f>
        <v>395711.91</v>
      </c>
      <c r="H73" s="246">
        <f>(F73+G73)/E73</f>
        <v>0.48745622692904789</v>
      </c>
    </row>
    <row r="74" spans="1:8" x14ac:dyDescent="0.25">
      <c r="A74" s="60"/>
      <c r="B74" s="245"/>
      <c r="C74" s="136" t="s">
        <v>29</v>
      </c>
      <c r="D74" s="24" t="s">
        <v>30</v>
      </c>
      <c r="E74" s="158">
        <v>2432</v>
      </c>
      <c r="F74" s="158">
        <v>1711.54</v>
      </c>
      <c r="G74" s="158">
        <v>0</v>
      </c>
      <c r="H74" s="61">
        <f>F74/E74</f>
        <v>0.70375822368421048</v>
      </c>
    </row>
    <row r="75" spans="1:8" ht="22.2" x14ac:dyDescent="0.25">
      <c r="A75" s="60"/>
      <c r="B75" s="245"/>
      <c r="C75" s="136" t="s">
        <v>31</v>
      </c>
      <c r="D75" s="24" t="s">
        <v>299</v>
      </c>
      <c r="E75" s="158">
        <v>246</v>
      </c>
      <c r="F75" s="158">
        <v>245.22</v>
      </c>
      <c r="G75" s="158">
        <v>0</v>
      </c>
      <c r="H75" s="61">
        <f t="shared" ref="H75:H85" si="6">F75/E75</f>
        <v>0.99682926829268292</v>
      </c>
    </row>
    <row r="76" spans="1:8" x14ac:dyDescent="0.25">
      <c r="A76" s="60"/>
      <c r="B76" s="245"/>
      <c r="C76" s="136" t="s">
        <v>23</v>
      </c>
      <c r="D76" s="64" t="s">
        <v>262</v>
      </c>
      <c r="E76" s="158">
        <v>37607</v>
      </c>
      <c r="F76" s="158">
        <v>9361.27</v>
      </c>
      <c r="G76" s="158">
        <v>0</v>
      </c>
      <c r="H76" s="61">
        <f t="shared" si="6"/>
        <v>0.24892360464807084</v>
      </c>
    </row>
    <row r="77" spans="1:8" x14ac:dyDescent="0.25">
      <c r="A77" s="60"/>
      <c r="B77" s="245"/>
      <c r="C77" s="136" t="s">
        <v>32</v>
      </c>
      <c r="D77" s="64" t="s">
        <v>33</v>
      </c>
      <c r="E77" s="158">
        <v>1200</v>
      </c>
      <c r="F77" s="158">
        <v>885.09</v>
      </c>
      <c r="G77" s="158">
        <v>0</v>
      </c>
      <c r="H77" s="61">
        <f t="shared" si="6"/>
        <v>0.73757499999999998</v>
      </c>
    </row>
    <row r="78" spans="1:8" x14ac:dyDescent="0.25">
      <c r="A78" s="60"/>
      <c r="B78" s="245"/>
      <c r="C78" s="136" t="s">
        <v>14</v>
      </c>
      <c r="D78" s="26" t="s">
        <v>15</v>
      </c>
      <c r="E78" s="158">
        <v>293931</v>
      </c>
      <c r="F78" s="158">
        <v>149606.66</v>
      </c>
      <c r="G78" s="158">
        <v>0</v>
      </c>
      <c r="H78" s="61">
        <f t="shared" si="6"/>
        <v>0.50898564629113641</v>
      </c>
    </row>
    <row r="79" spans="1:8" x14ac:dyDescent="0.25">
      <c r="A79" s="60"/>
      <c r="B79" s="245"/>
      <c r="C79" s="136" t="s">
        <v>25</v>
      </c>
      <c r="D79" s="26" t="s">
        <v>26</v>
      </c>
      <c r="E79" s="158">
        <v>606723</v>
      </c>
      <c r="F79" s="158">
        <v>447311.4</v>
      </c>
      <c r="G79" s="158">
        <v>0</v>
      </c>
      <c r="H79" s="61">
        <f t="shared" si="6"/>
        <v>0.737258023842841</v>
      </c>
    </row>
    <row r="80" spans="1:8" x14ac:dyDescent="0.25">
      <c r="A80" s="60"/>
      <c r="B80" s="245"/>
      <c r="C80" s="136" t="s">
        <v>10</v>
      </c>
      <c r="D80" s="26" t="s">
        <v>11</v>
      </c>
      <c r="E80" s="158">
        <v>332184</v>
      </c>
      <c r="F80" s="158">
        <v>176995.44</v>
      </c>
      <c r="G80" s="158">
        <v>0</v>
      </c>
      <c r="H80" s="61">
        <f t="shared" si="6"/>
        <v>0.53282349541218121</v>
      </c>
    </row>
    <row r="81" spans="1:8" ht="22.2" x14ac:dyDescent="0.25">
      <c r="A81" s="60"/>
      <c r="B81" s="245"/>
      <c r="C81" s="136" t="s">
        <v>56</v>
      </c>
      <c r="D81" s="62" t="s">
        <v>57</v>
      </c>
      <c r="E81" s="158">
        <v>477232</v>
      </c>
      <c r="F81" s="158">
        <v>220338.68</v>
      </c>
      <c r="G81" s="158">
        <v>0</v>
      </c>
      <c r="H81" s="61">
        <f t="shared" si="6"/>
        <v>0.4617013947094914</v>
      </c>
    </row>
    <row r="82" spans="1:8" x14ac:dyDescent="0.25">
      <c r="A82" s="60"/>
      <c r="B82" s="245"/>
      <c r="C82" s="136" t="s">
        <v>12</v>
      </c>
      <c r="D82" s="24" t="s">
        <v>13</v>
      </c>
      <c r="E82" s="158">
        <v>55000</v>
      </c>
      <c r="F82" s="158">
        <v>17065.63</v>
      </c>
      <c r="G82" s="158">
        <v>0</v>
      </c>
      <c r="H82" s="61">
        <f t="shared" si="6"/>
        <v>0.31028418181818185</v>
      </c>
    </row>
    <row r="83" spans="1:8" ht="22.2" x14ac:dyDescent="0.25">
      <c r="A83" s="60"/>
      <c r="B83" s="245"/>
      <c r="C83" s="136" t="s">
        <v>95</v>
      </c>
      <c r="D83" s="24" t="s">
        <v>96</v>
      </c>
      <c r="E83" s="158">
        <v>111350</v>
      </c>
      <c r="F83" s="158">
        <v>60322.9</v>
      </c>
      <c r="G83" s="158">
        <v>0</v>
      </c>
      <c r="H83" s="61">
        <f t="shared" si="6"/>
        <v>0.54174135608441853</v>
      </c>
    </row>
    <row r="84" spans="1:8" ht="22.2" x14ac:dyDescent="0.25">
      <c r="A84" s="60"/>
      <c r="B84" s="245"/>
      <c r="C84" s="136" t="s">
        <v>58</v>
      </c>
      <c r="D84" s="24" t="s">
        <v>59</v>
      </c>
      <c r="E84" s="158">
        <v>36000</v>
      </c>
      <c r="F84" s="158">
        <v>21082.74</v>
      </c>
      <c r="G84" s="158">
        <v>0</v>
      </c>
      <c r="H84" s="61">
        <f t="shared" si="6"/>
        <v>0.58563166666666666</v>
      </c>
    </row>
    <row r="85" spans="1:8" ht="22.2" x14ac:dyDescent="0.25">
      <c r="A85" s="60"/>
      <c r="B85" s="245"/>
      <c r="C85" s="136" t="s">
        <v>289</v>
      </c>
      <c r="D85" s="195" t="s">
        <v>312</v>
      </c>
      <c r="E85" s="158">
        <v>108</v>
      </c>
      <c r="F85" s="158">
        <v>108</v>
      </c>
      <c r="G85" s="158">
        <v>0</v>
      </c>
      <c r="H85" s="61">
        <f t="shared" si="6"/>
        <v>1</v>
      </c>
    </row>
    <row r="86" spans="1:8" x14ac:dyDescent="0.25">
      <c r="A86" s="60"/>
      <c r="B86" s="245"/>
      <c r="C86" s="136" t="s">
        <v>16</v>
      </c>
      <c r="D86" s="24" t="s">
        <v>17</v>
      </c>
      <c r="E86" s="158">
        <v>1124717.76</v>
      </c>
      <c r="F86" s="158">
        <v>0</v>
      </c>
      <c r="G86" s="158">
        <v>395711.91</v>
      </c>
      <c r="H86" s="61">
        <f>G86/E86</f>
        <v>0.3518321876592399</v>
      </c>
    </row>
    <row r="87" spans="1:8" x14ac:dyDescent="0.25">
      <c r="A87" s="60"/>
      <c r="B87" s="29" t="s">
        <v>62</v>
      </c>
      <c r="C87" s="29"/>
      <c r="D87" s="29" t="s">
        <v>28</v>
      </c>
      <c r="E87" s="138">
        <f>SUM(E88:E90)</f>
        <v>22610</v>
      </c>
      <c r="F87" s="138">
        <f>SUM(F88:F90)</f>
        <v>0</v>
      </c>
      <c r="G87" s="138">
        <f>SUM(G88:G90)</f>
        <v>0</v>
      </c>
      <c r="H87" s="31">
        <f>(G87+F87)/E87</f>
        <v>0</v>
      </c>
    </row>
    <row r="88" spans="1:8" x14ac:dyDescent="0.25">
      <c r="A88" s="60"/>
      <c r="B88" s="63"/>
      <c r="C88" s="64" t="s">
        <v>23</v>
      </c>
      <c r="D88" s="26" t="s">
        <v>24</v>
      </c>
      <c r="E88" s="142">
        <v>7490</v>
      </c>
      <c r="F88" s="142">
        <v>0</v>
      </c>
      <c r="G88" s="142">
        <v>0</v>
      </c>
      <c r="H88" s="78">
        <f>(G88+F88)/E88</f>
        <v>0</v>
      </c>
    </row>
    <row r="89" spans="1:8" x14ac:dyDescent="0.25">
      <c r="A89" s="65"/>
      <c r="B89" s="54"/>
      <c r="C89" s="26" t="s">
        <v>10</v>
      </c>
      <c r="D89" s="26" t="s">
        <v>11</v>
      </c>
      <c r="E89" s="158">
        <v>15000</v>
      </c>
      <c r="F89" s="158">
        <v>0</v>
      </c>
      <c r="G89" s="158">
        <v>0</v>
      </c>
      <c r="H89" s="27">
        <f>F89/E89</f>
        <v>0</v>
      </c>
    </row>
    <row r="90" spans="1:8" x14ac:dyDescent="0.25">
      <c r="A90" s="42"/>
      <c r="B90" s="66"/>
      <c r="C90" s="26" t="s">
        <v>12</v>
      </c>
      <c r="D90" s="26" t="s">
        <v>13</v>
      </c>
      <c r="E90" s="158">
        <v>120</v>
      </c>
      <c r="F90" s="158">
        <v>0</v>
      </c>
      <c r="G90" s="158">
        <v>0</v>
      </c>
      <c r="H90" s="27">
        <f>F90/E90</f>
        <v>0</v>
      </c>
    </row>
    <row r="91" spans="1:8" x14ac:dyDescent="0.25">
      <c r="A91" s="55" t="s">
        <v>63</v>
      </c>
      <c r="B91" s="17"/>
      <c r="C91" s="17"/>
      <c r="D91" s="17" t="s">
        <v>64</v>
      </c>
      <c r="E91" s="150">
        <f>SUM(E92,E95,E98,E102)</f>
        <v>173950</v>
      </c>
      <c r="F91" s="150">
        <f>SUM(F92,F95,F98,F102)</f>
        <v>44268.61</v>
      </c>
      <c r="G91" s="150">
        <f>SUM(G92,G95,G98,G102)</f>
        <v>0</v>
      </c>
      <c r="H91" s="18">
        <f>(F91+G91)/E91</f>
        <v>0.25449042828398966</v>
      </c>
    </row>
    <row r="92" spans="1:8" ht="22.2" x14ac:dyDescent="0.25">
      <c r="A92" s="67"/>
      <c r="B92" s="29" t="s">
        <v>65</v>
      </c>
      <c r="C92" s="29"/>
      <c r="D92" s="30" t="s">
        <v>66</v>
      </c>
      <c r="E92" s="138">
        <f>SUM(E93:E94)</f>
        <v>83200</v>
      </c>
      <c r="F92" s="138">
        <f>SUM(F93:F94)</f>
        <v>988.6</v>
      </c>
      <c r="G92" s="138">
        <f>SUM(G93:G94)</f>
        <v>0</v>
      </c>
      <c r="H92" s="31">
        <f t="shared" ref="H92:H97" si="7">F92/E92</f>
        <v>1.1882211538461539E-2</v>
      </c>
    </row>
    <row r="93" spans="1:8" x14ac:dyDescent="0.25">
      <c r="A93" s="50"/>
      <c r="B93" s="26"/>
      <c r="C93" s="26" t="s">
        <v>10</v>
      </c>
      <c r="D93" s="26" t="s">
        <v>11</v>
      </c>
      <c r="E93" s="158">
        <v>80000</v>
      </c>
      <c r="F93" s="158">
        <v>0</v>
      </c>
      <c r="G93" s="158">
        <v>0</v>
      </c>
      <c r="H93" s="27">
        <f t="shared" si="7"/>
        <v>0</v>
      </c>
    </row>
    <row r="94" spans="1:8" x14ac:dyDescent="0.25">
      <c r="A94" s="50"/>
      <c r="B94" s="26"/>
      <c r="C94" s="26" t="s">
        <v>12</v>
      </c>
      <c r="D94" s="24" t="s">
        <v>13</v>
      </c>
      <c r="E94" s="158">
        <v>3200</v>
      </c>
      <c r="F94" s="158">
        <v>988.6</v>
      </c>
      <c r="G94" s="158">
        <v>0</v>
      </c>
      <c r="H94" s="27">
        <f t="shared" si="7"/>
        <v>0.30893750000000003</v>
      </c>
    </row>
    <row r="95" spans="1:8" x14ac:dyDescent="0.25">
      <c r="A95" s="50"/>
      <c r="B95" s="29" t="s">
        <v>213</v>
      </c>
      <c r="C95" s="29"/>
      <c r="D95" s="30" t="s">
        <v>302</v>
      </c>
      <c r="E95" s="138">
        <f>SUM(E96+E97)</f>
        <v>36350</v>
      </c>
      <c r="F95" s="138">
        <f>SUM(F96+F97)</f>
        <v>16909.099999999999</v>
      </c>
      <c r="G95" s="138">
        <f>SUM(G96:G97)</f>
        <v>0</v>
      </c>
      <c r="H95" s="31">
        <f t="shared" si="7"/>
        <v>0.46517469050894084</v>
      </c>
    </row>
    <row r="96" spans="1:8" x14ac:dyDescent="0.25">
      <c r="A96" s="50"/>
      <c r="B96" s="68"/>
      <c r="C96" s="26" t="s">
        <v>10</v>
      </c>
      <c r="D96" s="26" t="s">
        <v>11</v>
      </c>
      <c r="E96" s="158">
        <v>36000</v>
      </c>
      <c r="F96" s="158">
        <v>16800</v>
      </c>
      <c r="G96" s="158">
        <v>0</v>
      </c>
      <c r="H96" s="27">
        <f t="shared" si="7"/>
        <v>0.46666666666666667</v>
      </c>
    </row>
    <row r="97" spans="1:8" x14ac:dyDescent="0.25">
      <c r="A97" s="50"/>
      <c r="B97" s="68"/>
      <c r="C97" s="26" t="s">
        <v>12</v>
      </c>
      <c r="D97" s="24" t="s">
        <v>13</v>
      </c>
      <c r="E97" s="158">
        <v>350</v>
      </c>
      <c r="F97" s="158">
        <v>109.1</v>
      </c>
      <c r="G97" s="158">
        <v>0</v>
      </c>
      <c r="H97" s="27">
        <f t="shared" si="7"/>
        <v>0.31171428571428572</v>
      </c>
    </row>
    <row r="98" spans="1:8" x14ac:dyDescent="0.25">
      <c r="A98" s="50"/>
      <c r="B98" s="69">
        <v>71035</v>
      </c>
      <c r="C98" s="36"/>
      <c r="D98" s="29" t="s">
        <v>67</v>
      </c>
      <c r="E98" s="138">
        <f>SUM(E99:E101)</f>
        <v>47400</v>
      </c>
      <c r="F98" s="138">
        <f>SUM(F99:F101)</f>
        <v>19374.91</v>
      </c>
      <c r="G98" s="138">
        <f>SUM(G99:G101)</f>
        <v>0</v>
      </c>
      <c r="H98" s="31">
        <f>(F98+G98)/E98</f>
        <v>0.40875337552742613</v>
      </c>
    </row>
    <row r="99" spans="1:8" x14ac:dyDescent="0.25">
      <c r="A99" s="50"/>
      <c r="B99" s="70"/>
      <c r="C99" s="26" t="s">
        <v>14</v>
      </c>
      <c r="D99" s="26" t="s">
        <v>15</v>
      </c>
      <c r="E99" s="158">
        <v>900</v>
      </c>
      <c r="F99" s="158">
        <v>207.91</v>
      </c>
      <c r="G99" s="158">
        <v>0</v>
      </c>
      <c r="H99" s="27">
        <f>F99/E99</f>
        <v>0.23101111111111111</v>
      </c>
    </row>
    <row r="100" spans="1:8" x14ac:dyDescent="0.25">
      <c r="A100" s="50"/>
      <c r="B100" s="71"/>
      <c r="C100" s="26" t="s">
        <v>10</v>
      </c>
      <c r="D100" s="26" t="s">
        <v>11</v>
      </c>
      <c r="E100" s="158">
        <v>46405</v>
      </c>
      <c r="F100" s="158">
        <v>19072</v>
      </c>
      <c r="G100" s="158">
        <v>0</v>
      </c>
      <c r="H100" s="27">
        <f>F100/E100</f>
        <v>0.41099019502208811</v>
      </c>
    </row>
    <row r="101" spans="1:8" ht="21.6" customHeight="1" x14ac:dyDescent="0.25">
      <c r="A101" s="50"/>
      <c r="B101" s="71"/>
      <c r="C101" s="136" t="s">
        <v>58</v>
      </c>
      <c r="D101" s="24" t="s">
        <v>59</v>
      </c>
      <c r="E101" s="158">
        <v>95</v>
      </c>
      <c r="F101" s="158">
        <v>95</v>
      </c>
      <c r="G101" s="158">
        <v>0</v>
      </c>
      <c r="H101" s="27">
        <f>F101/E101</f>
        <v>1</v>
      </c>
    </row>
    <row r="102" spans="1:8" x14ac:dyDescent="0.25">
      <c r="A102" s="50"/>
      <c r="B102" s="69">
        <v>71095</v>
      </c>
      <c r="C102" s="164"/>
      <c r="D102" s="29" t="s">
        <v>28</v>
      </c>
      <c r="E102" s="138">
        <f>SUM(E103:E103)</f>
        <v>7000</v>
      </c>
      <c r="F102" s="138">
        <f>SUM(F103:F103)</f>
        <v>6996</v>
      </c>
      <c r="G102" s="138">
        <f>SUM(G103:G103)</f>
        <v>0</v>
      </c>
      <c r="H102" s="31">
        <f>(G102+F102)/E102</f>
        <v>0.99942857142857144</v>
      </c>
    </row>
    <row r="103" spans="1:8" ht="33" x14ac:dyDescent="0.25">
      <c r="A103" s="50"/>
      <c r="B103" s="70"/>
      <c r="C103" s="26" t="s">
        <v>102</v>
      </c>
      <c r="D103" s="24" t="s">
        <v>103</v>
      </c>
      <c r="E103" s="158">
        <v>7000</v>
      </c>
      <c r="F103" s="158">
        <v>6996</v>
      </c>
      <c r="G103" s="158">
        <v>0</v>
      </c>
      <c r="H103" s="27">
        <f>F103/E103</f>
        <v>0.99942857142857144</v>
      </c>
    </row>
    <row r="104" spans="1:8" x14ac:dyDescent="0.25">
      <c r="A104" s="216" t="s">
        <v>68</v>
      </c>
      <c r="B104" s="72"/>
      <c r="C104" s="72"/>
      <c r="D104" s="72" t="s">
        <v>69</v>
      </c>
      <c r="E104" s="150">
        <f>SUM(E105,E110,E117,E148,E159,E152)</f>
        <v>7488297.5899999999</v>
      </c>
      <c r="F104" s="150">
        <f>SUM(F105,F110,F117,F148,F159,F152)</f>
        <v>3845696.63</v>
      </c>
      <c r="G104" s="150">
        <f>SUM(G105,G110,G117,G148,G159,G152)</f>
        <v>88707.5</v>
      </c>
      <c r="H104" s="18">
        <f>(F104+G104)/E104</f>
        <v>0.52540702111706539</v>
      </c>
    </row>
    <row r="105" spans="1:8" x14ac:dyDescent="0.25">
      <c r="A105" s="41"/>
      <c r="B105" s="73" t="s">
        <v>70</v>
      </c>
      <c r="C105" s="73"/>
      <c r="D105" s="73" t="s">
        <v>71</v>
      </c>
      <c r="E105" s="207">
        <f>SUM(E106:E109)</f>
        <v>70519</v>
      </c>
      <c r="F105" s="207">
        <f>SUM(F106:F109)</f>
        <v>18289.04</v>
      </c>
      <c r="G105" s="207">
        <f>SUM(G106:G109)</f>
        <v>0</v>
      </c>
      <c r="H105" s="80">
        <f t="shared" ref="H105:H109" si="8">F105/E105</f>
        <v>0.25934911158694823</v>
      </c>
    </row>
    <row r="106" spans="1:8" x14ac:dyDescent="0.25">
      <c r="A106" s="50"/>
      <c r="B106" s="56"/>
      <c r="C106" s="26" t="s">
        <v>45</v>
      </c>
      <c r="D106" s="26" t="s">
        <v>46</v>
      </c>
      <c r="E106" s="158">
        <v>54270.49</v>
      </c>
      <c r="F106" s="158">
        <v>11484.72</v>
      </c>
      <c r="G106" s="158">
        <v>0</v>
      </c>
      <c r="H106" s="27">
        <f t="shared" si="8"/>
        <v>0.21161997984540032</v>
      </c>
    </row>
    <row r="107" spans="1:8" x14ac:dyDescent="0.25">
      <c r="A107" s="50"/>
      <c r="B107" s="57"/>
      <c r="C107" s="26" t="s">
        <v>85</v>
      </c>
      <c r="D107" s="26" t="s">
        <v>86</v>
      </c>
      <c r="E107" s="158">
        <v>3802</v>
      </c>
      <c r="F107" s="158">
        <v>3802</v>
      </c>
      <c r="G107" s="158">
        <v>0</v>
      </c>
      <c r="H107" s="27">
        <f t="shared" si="8"/>
        <v>1</v>
      </c>
    </row>
    <row r="108" spans="1:8" x14ac:dyDescent="0.25">
      <c r="A108" s="50"/>
      <c r="B108" s="54"/>
      <c r="C108" s="26" t="s">
        <v>29</v>
      </c>
      <c r="D108" s="26" t="s">
        <v>72</v>
      </c>
      <c r="E108" s="158">
        <v>10987.07</v>
      </c>
      <c r="F108" s="158">
        <v>2627.8</v>
      </c>
      <c r="G108" s="158">
        <v>0</v>
      </c>
      <c r="H108" s="27">
        <f t="shared" si="8"/>
        <v>0.23917204495830099</v>
      </c>
    </row>
    <row r="109" spans="1:8" ht="22.2" x14ac:dyDescent="0.25">
      <c r="A109" s="50"/>
      <c r="B109" s="66"/>
      <c r="C109" s="26" t="s">
        <v>31</v>
      </c>
      <c r="D109" s="129" t="s">
        <v>299</v>
      </c>
      <c r="E109" s="158">
        <v>1459.44</v>
      </c>
      <c r="F109" s="158">
        <v>374.52</v>
      </c>
      <c r="G109" s="158">
        <v>0</v>
      </c>
      <c r="H109" s="27">
        <f t="shared" si="8"/>
        <v>0.25661897714191745</v>
      </c>
    </row>
    <row r="110" spans="1:8" ht="22.2" x14ac:dyDescent="0.25">
      <c r="A110" s="65"/>
      <c r="B110" s="29" t="s">
        <v>73</v>
      </c>
      <c r="C110" s="29"/>
      <c r="D110" s="37" t="s">
        <v>74</v>
      </c>
      <c r="E110" s="138">
        <f>SUM(E111:E116)</f>
        <v>378000</v>
      </c>
      <c r="F110" s="138">
        <f>SUM(F111:F116)</f>
        <v>170352.91</v>
      </c>
      <c r="G110" s="138">
        <f>SUM(G111:G114)</f>
        <v>0</v>
      </c>
      <c r="H110" s="74">
        <f>(G110+F110)/E110</f>
        <v>0.45066907407407408</v>
      </c>
    </row>
    <row r="111" spans="1:8" x14ac:dyDescent="0.25">
      <c r="A111" s="65"/>
      <c r="B111" s="70"/>
      <c r="C111" s="26" t="s">
        <v>75</v>
      </c>
      <c r="D111" s="75" t="s">
        <v>76</v>
      </c>
      <c r="E111" s="158">
        <v>360000</v>
      </c>
      <c r="F111" s="158">
        <v>165600.64000000001</v>
      </c>
      <c r="G111" s="158">
        <v>0</v>
      </c>
      <c r="H111" s="61">
        <f t="shared" ref="H111:H116" si="9">F111/E111</f>
        <v>0.46000177777777784</v>
      </c>
    </row>
    <row r="112" spans="1:8" x14ac:dyDescent="0.25">
      <c r="A112" s="50"/>
      <c r="B112" s="71"/>
      <c r="C112" s="26" t="s">
        <v>32</v>
      </c>
      <c r="D112" s="75" t="s">
        <v>33</v>
      </c>
      <c r="E112" s="158">
        <v>5000</v>
      </c>
      <c r="F112" s="158">
        <v>588.79999999999995</v>
      </c>
      <c r="G112" s="158">
        <v>0</v>
      </c>
      <c r="H112" s="61">
        <f t="shared" si="9"/>
        <v>0.11775999999999999</v>
      </c>
    </row>
    <row r="113" spans="1:10" x14ac:dyDescent="0.25">
      <c r="A113" s="65"/>
      <c r="B113" s="71"/>
      <c r="C113" s="26" t="s">
        <v>10</v>
      </c>
      <c r="D113" s="75" t="s">
        <v>11</v>
      </c>
      <c r="E113" s="158">
        <v>9450</v>
      </c>
      <c r="F113" s="158">
        <v>4163.47</v>
      </c>
      <c r="G113" s="158">
        <v>0</v>
      </c>
      <c r="H113" s="61">
        <f t="shared" si="9"/>
        <v>0.44057883597883601</v>
      </c>
      <c r="J113" s="199"/>
    </row>
    <row r="114" spans="1:10" ht="22.2" x14ac:dyDescent="0.25">
      <c r="A114" s="65"/>
      <c r="B114" s="71"/>
      <c r="C114" s="26" t="s">
        <v>78</v>
      </c>
      <c r="D114" s="62" t="s">
        <v>205</v>
      </c>
      <c r="E114" s="158">
        <v>3000</v>
      </c>
      <c r="F114" s="158">
        <v>0</v>
      </c>
      <c r="G114" s="158">
        <v>0</v>
      </c>
      <c r="H114" s="61">
        <f t="shared" si="9"/>
        <v>0</v>
      </c>
    </row>
    <row r="115" spans="1:10" x14ac:dyDescent="0.25">
      <c r="A115" s="65"/>
      <c r="B115" s="248"/>
      <c r="C115" s="136" t="s">
        <v>79</v>
      </c>
      <c r="D115" s="26" t="s">
        <v>80</v>
      </c>
      <c r="E115" s="158">
        <v>400</v>
      </c>
      <c r="F115" s="158">
        <v>0</v>
      </c>
      <c r="G115" s="158">
        <v>0</v>
      </c>
      <c r="H115" s="61">
        <f t="shared" si="9"/>
        <v>0</v>
      </c>
    </row>
    <row r="116" spans="1:10" ht="22.2" x14ac:dyDescent="0.25">
      <c r="A116" s="65"/>
      <c r="B116" s="71"/>
      <c r="C116" s="26" t="s">
        <v>81</v>
      </c>
      <c r="D116" s="195" t="s">
        <v>274</v>
      </c>
      <c r="E116" s="158">
        <v>150</v>
      </c>
      <c r="F116" s="158">
        <v>0</v>
      </c>
      <c r="G116" s="158">
        <v>0</v>
      </c>
      <c r="H116" s="61">
        <f t="shared" si="9"/>
        <v>0</v>
      </c>
    </row>
    <row r="117" spans="1:10" ht="22.2" x14ac:dyDescent="0.25">
      <c r="A117" s="50"/>
      <c r="B117" s="29" t="s">
        <v>83</v>
      </c>
      <c r="C117" s="29"/>
      <c r="D117" s="37" t="s">
        <v>84</v>
      </c>
      <c r="E117" s="138">
        <f>SUM(E118:E147)</f>
        <v>6134278.5899999999</v>
      </c>
      <c r="F117" s="138">
        <f>SUM(F118:F147)</f>
        <v>3178930.02</v>
      </c>
      <c r="G117" s="138">
        <f>SUM(G118:G147)</f>
        <v>88707.5</v>
      </c>
      <c r="H117" s="31">
        <f>(F117+G117)/E117</f>
        <v>0.53268489066128311</v>
      </c>
    </row>
    <row r="118" spans="1:10" ht="22.2" x14ac:dyDescent="0.25">
      <c r="A118" s="50"/>
      <c r="B118" s="51"/>
      <c r="C118" s="26" t="s">
        <v>43</v>
      </c>
      <c r="D118" s="62" t="s">
        <v>209</v>
      </c>
      <c r="E118" s="158">
        <v>8000</v>
      </c>
      <c r="F118" s="158">
        <v>2420</v>
      </c>
      <c r="G118" s="158">
        <v>0</v>
      </c>
      <c r="H118" s="27">
        <f t="shared" ref="H118:H145" si="10">F118/E118</f>
        <v>0.30249999999999999</v>
      </c>
    </row>
    <row r="119" spans="1:10" x14ac:dyDescent="0.25">
      <c r="A119" s="50"/>
      <c r="B119" s="54"/>
      <c r="C119" s="26" t="s">
        <v>45</v>
      </c>
      <c r="D119" s="75" t="s">
        <v>46</v>
      </c>
      <c r="E119" s="158">
        <v>3807715</v>
      </c>
      <c r="F119" s="158">
        <v>1987484.15</v>
      </c>
      <c r="G119" s="158">
        <v>0</v>
      </c>
      <c r="H119" s="27">
        <f t="shared" si="10"/>
        <v>0.52196242365828327</v>
      </c>
    </row>
    <row r="120" spans="1:10" x14ac:dyDescent="0.25">
      <c r="A120" s="50"/>
      <c r="B120" s="54"/>
      <c r="C120" s="26" t="s">
        <v>85</v>
      </c>
      <c r="D120" s="75" t="s">
        <v>86</v>
      </c>
      <c r="E120" s="158">
        <v>291498</v>
      </c>
      <c r="F120" s="158">
        <v>291497.78000000003</v>
      </c>
      <c r="G120" s="158">
        <v>0</v>
      </c>
      <c r="H120" s="27">
        <f t="shared" si="10"/>
        <v>0.99999924527784079</v>
      </c>
    </row>
    <row r="121" spans="1:10" x14ac:dyDescent="0.25">
      <c r="A121" s="50"/>
      <c r="B121" s="54"/>
      <c r="C121" s="26" t="s">
        <v>87</v>
      </c>
      <c r="D121" s="75" t="s">
        <v>88</v>
      </c>
      <c r="E121" s="158">
        <v>500</v>
      </c>
      <c r="F121" s="158">
        <v>116.66</v>
      </c>
      <c r="G121" s="158">
        <v>0</v>
      </c>
      <c r="H121" s="27">
        <f t="shared" si="10"/>
        <v>0.23332</v>
      </c>
    </row>
    <row r="122" spans="1:10" x14ac:dyDescent="0.25">
      <c r="A122" s="50"/>
      <c r="B122" s="54"/>
      <c r="C122" s="26" t="s">
        <v>29</v>
      </c>
      <c r="D122" s="75" t="s">
        <v>30</v>
      </c>
      <c r="E122" s="158">
        <v>714895</v>
      </c>
      <c r="F122" s="158">
        <v>369499.8</v>
      </c>
      <c r="G122" s="158">
        <v>0</v>
      </c>
      <c r="H122" s="27">
        <f t="shared" si="10"/>
        <v>0.51685883940998323</v>
      </c>
    </row>
    <row r="123" spans="1:10" ht="22.2" x14ac:dyDescent="0.25">
      <c r="A123" s="50"/>
      <c r="B123" s="71"/>
      <c r="C123" s="26" t="s">
        <v>31</v>
      </c>
      <c r="D123" s="195" t="s">
        <v>300</v>
      </c>
      <c r="E123" s="158">
        <v>91491</v>
      </c>
      <c r="F123" s="158">
        <v>43778.74</v>
      </c>
      <c r="G123" s="158">
        <v>0</v>
      </c>
      <c r="H123" s="27">
        <f t="shared" si="10"/>
        <v>0.47850324075592132</v>
      </c>
    </row>
    <row r="124" spans="1:10" ht="22.2" x14ac:dyDescent="0.25">
      <c r="A124" s="50"/>
      <c r="B124" s="71"/>
      <c r="C124" s="26" t="s">
        <v>89</v>
      </c>
      <c r="D124" s="62" t="s">
        <v>90</v>
      </c>
      <c r="E124" s="158">
        <v>45000</v>
      </c>
      <c r="F124" s="158">
        <v>23733</v>
      </c>
      <c r="G124" s="158">
        <v>0</v>
      </c>
      <c r="H124" s="27">
        <f t="shared" si="10"/>
        <v>0.52739999999999998</v>
      </c>
    </row>
    <row r="125" spans="1:10" x14ac:dyDescent="0.25">
      <c r="A125" s="50"/>
      <c r="B125" s="54"/>
      <c r="C125" s="26" t="s">
        <v>23</v>
      </c>
      <c r="D125" s="75" t="s">
        <v>24</v>
      </c>
      <c r="E125" s="158">
        <v>42688</v>
      </c>
      <c r="F125" s="158">
        <v>22094.99</v>
      </c>
      <c r="G125" s="158">
        <v>0</v>
      </c>
      <c r="H125" s="27">
        <f t="shared" si="10"/>
        <v>0.5175925318590705</v>
      </c>
    </row>
    <row r="126" spans="1:10" x14ac:dyDescent="0.25">
      <c r="A126" s="50"/>
      <c r="B126" s="54"/>
      <c r="C126" s="26" t="s">
        <v>32</v>
      </c>
      <c r="D126" s="75" t="s">
        <v>33</v>
      </c>
      <c r="E126" s="158">
        <v>145000</v>
      </c>
      <c r="F126" s="158">
        <v>54789.5</v>
      </c>
      <c r="G126" s="158">
        <v>0</v>
      </c>
      <c r="H126" s="27">
        <f t="shared" si="10"/>
        <v>0.37785862068965514</v>
      </c>
    </row>
    <row r="127" spans="1:10" x14ac:dyDescent="0.25">
      <c r="A127" s="50"/>
      <c r="B127" s="241"/>
      <c r="C127" s="136" t="s">
        <v>228</v>
      </c>
      <c r="D127" s="75" t="s">
        <v>33</v>
      </c>
      <c r="E127" s="158">
        <v>163544.07999999999</v>
      </c>
      <c r="F127" s="158">
        <v>0</v>
      </c>
      <c r="G127" s="158">
        <v>0</v>
      </c>
      <c r="H127" s="27">
        <f t="shared" si="10"/>
        <v>0</v>
      </c>
    </row>
    <row r="128" spans="1:10" x14ac:dyDescent="0.25">
      <c r="A128" s="50"/>
      <c r="B128" s="54"/>
      <c r="C128" s="26" t="s">
        <v>77</v>
      </c>
      <c r="D128" s="62" t="s">
        <v>277</v>
      </c>
      <c r="E128" s="158">
        <v>1700</v>
      </c>
      <c r="F128" s="158">
        <v>410.6</v>
      </c>
      <c r="G128" s="158">
        <v>0</v>
      </c>
      <c r="H128" s="27">
        <f t="shared" si="10"/>
        <v>0.24152941176470591</v>
      </c>
    </row>
    <row r="129" spans="1:8" x14ac:dyDescent="0.25">
      <c r="A129" s="50"/>
      <c r="B129" s="54"/>
      <c r="C129" s="26" t="s">
        <v>14</v>
      </c>
      <c r="D129" s="75" t="s">
        <v>15</v>
      </c>
      <c r="E129" s="158">
        <v>142000</v>
      </c>
      <c r="F129" s="158">
        <v>74334.41</v>
      </c>
      <c r="G129" s="158">
        <v>0</v>
      </c>
      <c r="H129" s="27">
        <f t="shared" si="10"/>
        <v>0.52348176056338036</v>
      </c>
    </row>
    <row r="130" spans="1:8" x14ac:dyDescent="0.25">
      <c r="A130" s="50"/>
      <c r="B130" s="54"/>
      <c r="C130" s="26" t="s">
        <v>25</v>
      </c>
      <c r="D130" s="75" t="s">
        <v>26</v>
      </c>
      <c r="E130" s="158">
        <v>7500</v>
      </c>
      <c r="F130" s="158">
        <v>5703.33</v>
      </c>
      <c r="G130" s="158">
        <v>0</v>
      </c>
      <c r="H130" s="27">
        <f t="shared" si="10"/>
        <v>0.76044400000000001</v>
      </c>
    </row>
    <row r="131" spans="1:8" x14ac:dyDescent="0.25">
      <c r="A131" s="50"/>
      <c r="B131" s="54"/>
      <c r="C131" s="26" t="s">
        <v>47</v>
      </c>
      <c r="D131" s="75" t="s">
        <v>48</v>
      </c>
      <c r="E131" s="158">
        <v>19000</v>
      </c>
      <c r="F131" s="158">
        <v>996</v>
      </c>
      <c r="G131" s="158">
        <v>0</v>
      </c>
      <c r="H131" s="27">
        <f t="shared" si="10"/>
        <v>5.2421052631578945E-2</v>
      </c>
    </row>
    <row r="132" spans="1:8" x14ac:dyDescent="0.25">
      <c r="A132" s="50"/>
      <c r="B132" s="71"/>
      <c r="C132" s="26" t="s">
        <v>10</v>
      </c>
      <c r="D132" s="75" t="s">
        <v>11</v>
      </c>
      <c r="E132" s="158">
        <v>208001</v>
      </c>
      <c r="F132" s="158">
        <v>119901.43</v>
      </c>
      <c r="G132" s="158">
        <v>0</v>
      </c>
      <c r="H132" s="27">
        <f t="shared" si="10"/>
        <v>0.57644641131533014</v>
      </c>
    </row>
    <row r="133" spans="1:8" x14ac:dyDescent="0.25">
      <c r="A133" s="50"/>
      <c r="B133" s="248"/>
      <c r="C133" s="136" t="s">
        <v>230</v>
      </c>
      <c r="D133" s="75" t="s">
        <v>11</v>
      </c>
      <c r="E133" s="158">
        <v>22228</v>
      </c>
      <c r="F133" s="158">
        <v>19926</v>
      </c>
      <c r="G133" s="158">
        <v>0</v>
      </c>
      <c r="H133" s="27">
        <f t="shared" si="10"/>
        <v>0.89643692639913619</v>
      </c>
    </row>
    <row r="134" spans="1:8" ht="22.2" x14ac:dyDescent="0.25">
      <c r="A134" s="50"/>
      <c r="B134" s="54"/>
      <c r="C134" s="26" t="s">
        <v>78</v>
      </c>
      <c r="D134" s="62" t="s">
        <v>205</v>
      </c>
      <c r="E134" s="158">
        <v>58964</v>
      </c>
      <c r="F134" s="158">
        <v>28971.1</v>
      </c>
      <c r="G134" s="158">
        <v>0</v>
      </c>
      <c r="H134" s="27">
        <f t="shared" si="10"/>
        <v>0.49133539108608643</v>
      </c>
    </row>
    <row r="135" spans="1:8" x14ac:dyDescent="0.25">
      <c r="A135" s="50"/>
      <c r="B135" s="54"/>
      <c r="C135" s="76" t="s">
        <v>79</v>
      </c>
      <c r="D135" s="26" t="s">
        <v>80</v>
      </c>
      <c r="E135" s="158">
        <v>19500</v>
      </c>
      <c r="F135" s="158">
        <v>11323.44</v>
      </c>
      <c r="G135" s="158">
        <v>0</v>
      </c>
      <c r="H135" s="27">
        <f t="shared" si="10"/>
        <v>0.58068923076923085</v>
      </c>
    </row>
    <row r="136" spans="1:8" x14ac:dyDescent="0.25">
      <c r="A136" s="50"/>
      <c r="B136" s="54"/>
      <c r="C136" s="76" t="s">
        <v>99</v>
      </c>
      <c r="D136" s="26" t="s">
        <v>100</v>
      </c>
      <c r="E136" s="158">
        <v>500</v>
      </c>
      <c r="F136" s="158">
        <v>114.23</v>
      </c>
      <c r="G136" s="158">
        <v>0</v>
      </c>
      <c r="H136" s="27">
        <f t="shared" si="10"/>
        <v>0.22846</v>
      </c>
    </row>
    <row r="137" spans="1:8" x14ac:dyDescent="0.25">
      <c r="A137" s="50"/>
      <c r="B137" s="54"/>
      <c r="C137" s="26" t="s">
        <v>12</v>
      </c>
      <c r="D137" s="26" t="s">
        <v>13</v>
      </c>
      <c r="E137" s="158">
        <v>23000</v>
      </c>
      <c r="F137" s="158">
        <v>8456.67</v>
      </c>
      <c r="G137" s="158">
        <v>0</v>
      </c>
      <c r="H137" s="27">
        <f t="shared" si="10"/>
        <v>0.36768130434782609</v>
      </c>
    </row>
    <row r="138" spans="1:8" ht="21" customHeight="1" x14ac:dyDescent="0.25">
      <c r="A138" s="50"/>
      <c r="B138" s="54"/>
      <c r="C138" s="26" t="s">
        <v>91</v>
      </c>
      <c r="D138" s="24" t="s">
        <v>92</v>
      </c>
      <c r="E138" s="158">
        <v>111697</v>
      </c>
      <c r="F138" s="158">
        <v>91697</v>
      </c>
      <c r="G138" s="158">
        <v>0</v>
      </c>
      <c r="H138" s="27">
        <f t="shared" si="10"/>
        <v>0.82094416143674409</v>
      </c>
    </row>
    <row r="139" spans="1:8" ht="22.2" x14ac:dyDescent="0.25">
      <c r="A139" s="50"/>
      <c r="B139" s="54"/>
      <c r="C139" s="26" t="s">
        <v>93</v>
      </c>
      <c r="D139" s="24" t="s">
        <v>94</v>
      </c>
      <c r="E139" s="158">
        <v>15</v>
      </c>
      <c r="F139" s="158">
        <v>13</v>
      </c>
      <c r="G139" s="158">
        <v>0</v>
      </c>
      <c r="H139" s="27">
        <f t="shared" si="10"/>
        <v>0.8666666666666667</v>
      </c>
    </row>
    <row r="140" spans="1:8" ht="22.2" x14ac:dyDescent="0.25">
      <c r="A140" s="50"/>
      <c r="B140" s="54"/>
      <c r="C140" s="26" t="s">
        <v>95</v>
      </c>
      <c r="D140" s="24" t="s">
        <v>96</v>
      </c>
      <c r="E140" s="158">
        <v>12489</v>
      </c>
      <c r="F140" s="158">
        <v>4505.75</v>
      </c>
      <c r="G140" s="158">
        <v>0</v>
      </c>
      <c r="H140" s="27">
        <f t="shared" si="10"/>
        <v>0.36077748418608374</v>
      </c>
    </row>
    <row r="141" spans="1:8" x14ac:dyDescent="0.25">
      <c r="A141" s="50"/>
      <c r="B141" s="54"/>
      <c r="C141" s="136" t="s">
        <v>307</v>
      </c>
      <c r="D141" s="24" t="s">
        <v>310</v>
      </c>
      <c r="E141" s="158">
        <v>47</v>
      </c>
      <c r="F141" s="158">
        <v>11.78</v>
      </c>
      <c r="G141" s="158">
        <v>0</v>
      </c>
      <c r="H141" s="27">
        <f t="shared" si="10"/>
        <v>0.25063829787234043</v>
      </c>
    </row>
    <row r="142" spans="1:8" ht="18.75" customHeight="1" x14ac:dyDescent="0.25">
      <c r="A142" s="50"/>
      <c r="B142" s="54"/>
      <c r="C142" s="26" t="s">
        <v>58</v>
      </c>
      <c r="D142" s="24" t="s">
        <v>59</v>
      </c>
      <c r="E142" s="158">
        <v>9000</v>
      </c>
      <c r="F142" s="158">
        <v>413.63</v>
      </c>
      <c r="G142" s="158">
        <v>0</v>
      </c>
      <c r="H142" s="27">
        <f t="shared" si="10"/>
        <v>4.5958888888888889E-2</v>
      </c>
    </row>
    <row r="143" spans="1:8" ht="24" customHeight="1" x14ac:dyDescent="0.25">
      <c r="A143" s="50"/>
      <c r="B143" s="54"/>
      <c r="C143" s="26" t="s">
        <v>81</v>
      </c>
      <c r="D143" s="62" t="s">
        <v>82</v>
      </c>
      <c r="E143" s="158">
        <v>19000</v>
      </c>
      <c r="F143" s="158">
        <v>9443.7800000000007</v>
      </c>
      <c r="G143" s="158">
        <v>0</v>
      </c>
      <c r="H143" s="27">
        <f t="shared" si="10"/>
        <v>0.49704105263157899</v>
      </c>
    </row>
    <row r="144" spans="1:8" ht="24" customHeight="1" x14ac:dyDescent="0.25">
      <c r="A144" s="50"/>
      <c r="B144" s="54"/>
      <c r="C144" s="26" t="s">
        <v>289</v>
      </c>
      <c r="D144" s="195" t="s">
        <v>312</v>
      </c>
      <c r="E144" s="158">
        <v>6000</v>
      </c>
      <c r="F144" s="158">
        <v>3536.74</v>
      </c>
      <c r="G144" s="158">
        <v>0</v>
      </c>
      <c r="H144" s="27">
        <f t="shared" si="10"/>
        <v>0.58945666666666663</v>
      </c>
    </row>
    <row r="145" spans="1:8" ht="43.8" x14ac:dyDescent="0.25">
      <c r="A145" s="50"/>
      <c r="B145" s="54"/>
      <c r="C145" s="26" t="s">
        <v>265</v>
      </c>
      <c r="D145" s="62" t="s">
        <v>354</v>
      </c>
      <c r="E145" s="158">
        <v>3756.51</v>
      </c>
      <c r="F145" s="158">
        <v>3756.51</v>
      </c>
      <c r="G145" s="158">
        <v>0</v>
      </c>
      <c r="H145" s="27">
        <f t="shared" si="10"/>
        <v>1</v>
      </c>
    </row>
    <row r="146" spans="1:8" x14ac:dyDescent="0.25">
      <c r="A146" s="50"/>
      <c r="B146" s="54"/>
      <c r="C146" s="26" t="s">
        <v>16</v>
      </c>
      <c r="D146" s="24" t="s">
        <v>17</v>
      </c>
      <c r="E146" s="158">
        <v>67050</v>
      </c>
      <c r="F146" s="158">
        <v>0</v>
      </c>
      <c r="G146" s="158">
        <v>47</v>
      </c>
      <c r="H146" s="27">
        <f>G146/E146</f>
        <v>7.0096942580164055E-4</v>
      </c>
    </row>
    <row r="147" spans="1:8" ht="22.2" x14ac:dyDescent="0.25">
      <c r="A147" s="50"/>
      <c r="B147" s="54"/>
      <c r="C147" s="26" t="s">
        <v>60</v>
      </c>
      <c r="D147" s="24" t="s">
        <v>61</v>
      </c>
      <c r="E147" s="158">
        <v>92500</v>
      </c>
      <c r="F147" s="158">
        <v>0</v>
      </c>
      <c r="G147" s="158">
        <v>88660.5</v>
      </c>
      <c r="H147" s="27">
        <f>G147/E147</f>
        <v>0.95849189189189188</v>
      </c>
    </row>
    <row r="148" spans="1:8" ht="22.2" x14ac:dyDescent="0.25">
      <c r="A148" s="50"/>
      <c r="B148" s="29" t="s">
        <v>97</v>
      </c>
      <c r="C148" s="29"/>
      <c r="D148" s="77" t="s">
        <v>98</v>
      </c>
      <c r="E148" s="138">
        <f>SUM(E149:E151)</f>
        <v>41100</v>
      </c>
      <c r="F148" s="138">
        <f>SUM(F149:F151)</f>
        <v>23278.65</v>
      </c>
      <c r="G148" s="138">
        <f>SUM(G150:G151)</f>
        <v>0</v>
      </c>
      <c r="H148" s="31">
        <f>(F148+G148)/E148</f>
        <v>0.56639051094890513</v>
      </c>
    </row>
    <row r="149" spans="1:8" x14ac:dyDescent="0.25">
      <c r="A149" s="50"/>
      <c r="B149" s="249"/>
      <c r="C149" s="141" t="s">
        <v>23</v>
      </c>
      <c r="D149" s="75" t="s">
        <v>24</v>
      </c>
      <c r="E149" s="142">
        <v>2900</v>
      </c>
      <c r="F149" s="142">
        <v>1500</v>
      </c>
      <c r="G149" s="142">
        <v>0</v>
      </c>
      <c r="H149" s="49">
        <f>F149/E149</f>
        <v>0.51724137931034486</v>
      </c>
    </row>
    <row r="150" spans="1:8" x14ac:dyDescent="0.25">
      <c r="A150" s="50"/>
      <c r="B150" s="54"/>
      <c r="C150" s="26" t="s">
        <v>32</v>
      </c>
      <c r="D150" s="75" t="s">
        <v>33</v>
      </c>
      <c r="E150" s="158">
        <v>7100</v>
      </c>
      <c r="F150" s="158">
        <v>1662.61</v>
      </c>
      <c r="G150" s="158">
        <v>0</v>
      </c>
      <c r="H150" s="49">
        <f>F150/E150</f>
        <v>0.23417042253521125</v>
      </c>
    </row>
    <row r="151" spans="1:8" x14ac:dyDescent="0.25">
      <c r="A151" s="50"/>
      <c r="B151" s="242"/>
      <c r="C151" s="26" t="s">
        <v>10</v>
      </c>
      <c r="D151" s="75" t="s">
        <v>11</v>
      </c>
      <c r="E151" s="158">
        <v>31100</v>
      </c>
      <c r="F151" s="158">
        <v>20116.04</v>
      </c>
      <c r="G151" s="158">
        <v>0</v>
      </c>
      <c r="H151" s="49">
        <f>F151/E151</f>
        <v>0.64681800643086818</v>
      </c>
    </row>
    <row r="152" spans="1:8" ht="22.2" x14ac:dyDescent="0.25">
      <c r="A152" s="50"/>
      <c r="B152" s="288" t="s">
        <v>322</v>
      </c>
      <c r="C152" s="36"/>
      <c r="D152" s="37" t="s">
        <v>339</v>
      </c>
      <c r="E152" s="208">
        <f>SUM(E153:E158)</f>
        <v>263619</v>
      </c>
      <c r="F152" s="208">
        <f t="shared" ref="F152:G152" si="11">SUM(F153:F158)</f>
        <v>104725.04</v>
      </c>
      <c r="G152" s="208">
        <f t="shared" si="11"/>
        <v>0</v>
      </c>
      <c r="H152" s="250">
        <f>(F152+G152)/E152</f>
        <v>0.3972590746493993</v>
      </c>
    </row>
    <row r="153" spans="1:8" x14ac:dyDescent="0.25">
      <c r="A153" s="50"/>
      <c r="B153" s="241"/>
      <c r="C153" s="136" t="s">
        <v>45</v>
      </c>
      <c r="D153" s="75" t="s">
        <v>46</v>
      </c>
      <c r="E153" s="158">
        <v>216813</v>
      </c>
      <c r="F153" s="158">
        <v>88246.56</v>
      </c>
      <c r="G153" s="158">
        <v>0</v>
      </c>
      <c r="H153" s="49">
        <f>F153/E153</f>
        <v>0.4070169224170137</v>
      </c>
    </row>
    <row r="154" spans="1:8" x14ac:dyDescent="0.25">
      <c r="A154" s="50"/>
      <c r="B154" s="241"/>
      <c r="C154" s="136" t="s">
        <v>29</v>
      </c>
      <c r="D154" s="75" t="s">
        <v>30</v>
      </c>
      <c r="E154" s="158">
        <v>29409</v>
      </c>
      <c r="F154" s="158">
        <v>12290.33</v>
      </c>
      <c r="G154" s="158">
        <v>0</v>
      </c>
      <c r="H154" s="49">
        <f t="shared" ref="H154:H158" si="12">F154/E154</f>
        <v>0.41791050358733722</v>
      </c>
    </row>
    <row r="155" spans="1:8" ht="22.2" x14ac:dyDescent="0.25">
      <c r="A155" s="50"/>
      <c r="B155" s="241"/>
      <c r="C155" s="136" t="s">
        <v>31</v>
      </c>
      <c r="D155" s="195" t="s">
        <v>299</v>
      </c>
      <c r="E155" s="158">
        <v>1447</v>
      </c>
      <c r="F155" s="158">
        <v>588.15</v>
      </c>
      <c r="G155" s="158">
        <v>0</v>
      </c>
      <c r="H155" s="49">
        <f t="shared" si="12"/>
        <v>0.40646164478230823</v>
      </c>
    </row>
    <row r="156" spans="1:8" x14ac:dyDescent="0.25">
      <c r="A156" s="50"/>
      <c r="B156" s="241"/>
      <c r="C156" s="136" t="s">
        <v>32</v>
      </c>
      <c r="D156" s="161" t="s">
        <v>33</v>
      </c>
      <c r="E156" s="158">
        <v>11450</v>
      </c>
      <c r="F156" s="158">
        <v>0</v>
      </c>
      <c r="G156" s="158">
        <v>0</v>
      </c>
      <c r="H156" s="49">
        <f t="shared" si="12"/>
        <v>0</v>
      </c>
    </row>
    <row r="157" spans="1:8" x14ac:dyDescent="0.25">
      <c r="A157" s="50"/>
      <c r="B157" s="241"/>
      <c r="C157" s="136" t="s">
        <v>10</v>
      </c>
      <c r="D157" s="136" t="s">
        <v>11</v>
      </c>
      <c r="E157" s="158">
        <v>3500</v>
      </c>
      <c r="F157" s="158">
        <v>3500</v>
      </c>
      <c r="G157" s="158">
        <v>0</v>
      </c>
      <c r="H157" s="49">
        <f t="shared" si="12"/>
        <v>1</v>
      </c>
    </row>
    <row r="158" spans="1:8" ht="22.2" x14ac:dyDescent="0.25">
      <c r="A158" s="50"/>
      <c r="B158" s="241"/>
      <c r="C158" s="136" t="s">
        <v>81</v>
      </c>
      <c r="D158" s="62" t="s">
        <v>82</v>
      </c>
      <c r="E158" s="158">
        <v>1000</v>
      </c>
      <c r="F158" s="158">
        <v>100</v>
      </c>
      <c r="G158" s="158">
        <v>0</v>
      </c>
      <c r="H158" s="49">
        <f t="shared" si="12"/>
        <v>0.1</v>
      </c>
    </row>
    <row r="159" spans="1:8" x14ac:dyDescent="0.25">
      <c r="A159" s="50"/>
      <c r="B159" s="73" t="s">
        <v>101</v>
      </c>
      <c r="C159" s="73"/>
      <c r="D159" s="79" t="s">
        <v>28</v>
      </c>
      <c r="E159" s="207">
        <f>SUM(E160:E170)</f>
        <v>600781</v>
      </c>
      <c r="F159" s="207">
        <f>SUM(F160:F170)</f>
        <v>350120.97</v>
      </c>
      <c r="G159" s="207">
        <f>SUM(G160:G167)</f>
        <v>0</v>
      </c>
      <c r="H159" s="80">
        <f>(G159+F159)/E159</f>
        <v>0.58277636942579736</v>
      </c>
    </row>
    <row r="160" spans="1:8" x14ac:dyDescent="0.25">
      <c r="A160" s="50"/>
      <c r="B160" s="54"/>
      <c r="C160" s="136" t="s">
        <v>75</v>
      </c>
      <c r="D160" s="136" t="s">
        <v>76</v>
      </c>
      <c r="E160" s="158">
        <v>110000</v>
      </c>
      <c r="F160" s="158">
        <v>79200</v>
      </c>
      <c r="G160" s="158">
        <v>0</v>
      </c>
      <c r="H160" s="27">
        <f t="shared" ref="H160:H170" si="13">F160/E160</f>
        <v>0.72</v>
      </c>
    </row>
    <row r="161" spans="1:8" x14ac:dyDescent="0.25">
      <c r="A161" s="50"/>
      <c r="B161" s="241"/>
      <c r="C161" s="136" t="s">
        <v>85</v>
      </c>
      <c r="D161" s="26" t="s">
        <v>86</v>
      </c>
      <c r="E161" s="158">
        <v>2956</v>
      </c>
      <c r="F161" s="158">
        <v>2856</v>
      </c>
      <c r="G161" s="158">
        <v>0</v>
      </c>
      <c r="H161" s="27">
        <f t="shared" si="13"/>
        <v>0.96617050067658994</v>
      </c>
    </row>
    <row r="162" spans="1:8" x14ac:dyDescent="0.25">
      <c r="A162" s="50"/>
      <c r="B162" s="241"/>
      <c r="C162" s="136" t="s">
        <v>29</v>
      </c>
      <c r="D162" s="75" t="s">
        <v>30</v>
      </c>
      <c r="E162" s="158">
        <v>2989</v>
      </c>
      <c r="F162" s="158">
        <v>2416.75</v>
      </c>
      <c r="G162" s="158">
        <v>0</v>
      </c>
      <c r="H162" s="27">
        <f t="shared" si="13"/>
        <v>0.80854800936768145</v>
      </c>
    </row>
    <row r="163" spans="1:8" ht="22.2" x14ac:dyDescent="0.25">
      <c r="A163" s="50"/>
      <c r="B163" s="241"/>
      <c r="C163" s="136" t="s">
        <v>31</v>
      </c>
      <c r="D163" s="195" t="s">
        <v>299</v>
      </c>
      <c r="E163" s="158">
        <v>320</v>
      </c>
      <c r="F163" s="158">
        <v>288.12</v>
      </c>
      <c r="G163" s="158">
        <v>0</v>
      </c>
      <c r="H163" s="27">
        <f t="shared" si="13"/>
        <v>0.90037500000000004</v>
      </c>
    </row>
    <row r="164" spans="1:8" x14ac:dyDescent="0.25">
      <c r="A164" s="50"/>
      <c r="B164" s="241"/>
      <c r="C164" s="136" t="s">
        <v>23</v>
      </c>
      <c r="D164" s="75" t="s">
        <v>24</v>
      </c>
      <c r="E164" s="158">
        <v>62200</v>
      </c>
      <c r="F164" s="158">
        <v>12373.2</v>
      </c>
      <c r="G164" s="158">
        <v>0</v>
      </c>
      <c r="H164" s="27">
        <f t="shared" si="13"/>
        <v>0.19892604501607719</v>
      </c>
    </row>
    <row r="165" spans="1:8" x14ac:dyDescent="0.25">
      <c r="A165" s="50"/>
      <c r="B165" s="54"/>
      <c r="C165" s="136" t="s">
        <v>32</v>
      </c>
      <c r="D165" s="161" t="s">
        <v>33</v>
      </c>
      <c r="E165" s="158">
        <v>18800</v>
      </c>
      <c r="F165" s="158">
        <v>7606.74</v>
      </c>
      <c r="G165" s="158">
        <v>0</v>
      </c>
      <c r="H165" s="27">
        <f t="shared" si="13"/>
        <v>0.40461382978723404</v>
      </c>
    </row>
    <row r="166" spans="1:8" x14ac:dyDescent="0.25">
      <c r="A166" s="50"/>
      <c r="B166" s="54"/>
      <c r="C166" s="136" t="s">
        <v>10</v>
      </c>
      <c r="D166" s="136" t="s">
        <v>11</v>
      </c>
      <c r="E166" s="158">
        <v>308416</v>
      </c>
      <c r="F166" s="158">
        <v>165433.68</v>
      </c>
      <c r="G166" s="158">
        <v>0</v>
      </c>
      <c r="H166" s="27">
        <f t="shared" si="13"/>
        <v>0.53639785225150449</v>
      </c>
    </row>
    <row r="167" spans="1:8" x14ac:dyDescent="0.25">
      <c r="A167" s="50"/>
      <c r="B167" s="54"/>
      <c r="C167" s="136" t="s">
        <v>12</v>
      </c>
      <c r="D167" s="136" t="s">
        <v>13</v>
      </c>
      <c r="E167" s="158">
        <v>84050</v>
      </c>
      <c r="F167" s="158">
        <v>79797.990000000005</v>
      </c>
      <c r="G167" s="158">
        <v>0</v>
      </c>
      <c r="H167" s="27">
        <f t="shared" si="13"/>
        <v>0.9494109458655563</v>
      </c>
    </row>
    <row r="168" spans="1:8" ht="21" customHeight="1" x14ac:dyDescent="0.25">
      <c r="A168" s="50"/>
      <c r="B168" s="241"/>
      <c r="C168" s="136" t="s">
        <v>58</v>
      </c>
      <c r="D168" s="24" t="s">
        <v>59</v>
      </c>
      <c r="E168" s="158">
        <v>500</v>
      </c>
      <c r="F168" s="158">
        <v>103.44</v>
      </c>
      <c r="G168" s="158">
        <v>0</v>
      </c>
      <c r="H168" s="27">
        <f t="shared" si="13"/>
        <v>0.20688000000000001</v>
      </c>
    </row>
    <row r="169" spans="1:8" ht="22.2" x14ac:dyDescent="0.25">
      <c r="A169" s="50"/>
      <c r="B169" s="241"/>
      <c r="C169" s="136" t="s">
        <v>289</v>
      </c>
      <c r="D169" s="195" t="s">
        <v>312</v>
      </c>
      <c r="E169" s="158">
        <v>50</v>
      </c>
      <c r="F169" s="158">
        <v>45.05</v>
      </c>
      <c r="G169" s="158">
        <v>0</v>
      </c>
      <c r="H169" s="27">
        <f t="shared" si="13"/>
        <v>0.90099999999999991</v>
      </c>
    </row>
    <row r="170" spans="1:8" x14ac:dyDescent="0.25">
      <c r="A170" s="50"/>
      <c r="B170" s="241"/>
      <c r="C170" s="136" t="s">
        <v>16</v>
      </c>
      <c r="D170" s="24" t="s">
        <v>17</v>
      </c>
      <c r="E170" s="158">
        <v>10500</v>
      </c>
      <c r="F170" s="158">
        <v>0</v>
      </c>
      <c r="G170" s="158">
        <v>0</v>
      </c>
      <c r="H170" s="27">
        <f t="shared" si="13"/>
        <v>0</v>
      </c>
    </row>
    <row r="171" spans="1:8" ht="33" x14ac:dyDescent="0.25">
      <c r="A171" s="147" t="s">
        <v>104</v>
      </c>
      <c r="B171" s="149"/>
      <c r="C171" s="149"/>
      <c r="D171" s="181" t="s">
        <v>105</v>
      </c>
      <c r="E171" s="150">
        <f>SUM(E172)</f>
        <v>2400</v>
      </c>
      <c r="F171" s="150">
        <f>SUM(F172)</f>
        <v>0</v>
      </c>
      <c r="G171" s="150">
        <f>SUM(G172)</f>
        <v>0</v>
      </c>
      <c r="H171" s="251">
        <f>(F171+G171)/E171</f>
        <v>0</v>
      </c>
    </row>
    <row r="172" spans="1:8" ht="22.2" x14ac:dyDescent="0.25">
      <c r="A172" s="41"/>
      <c r="B172" s="137" t="s">
        <v>106</v>
      </c>
      <c r="C172" s="137"/>
      <c r="D172" s="172" t="s">
        <v>107</v>
      </c>
      <c r="E172" s="138">
        <f>SUM(E173:E175)</f>
        <v>2400</v>
      </c>
      <c r="F172" s="138">
        <f>SUM(F173:F175)</f>
        <v>0</v>
      </c>
      <c r="G172" s="138">
        <f>SUM(G173:G175)</f>
        <v>0</v>
      </c>
      <c r="H172" s="251">
        <f>(G172+F172)/E172</f>
        <v>0</v>
      </c>
    </row>
    <row r="173" spans="1:8" x14ac:dyDescent="0.25">
      <c r="A173" s="50"/>
      <c r="B173" s="57"/>
      <c r="C173" s="26" t="s">
        <v>45</v>
      </c>
      <c r="D173" s="75" t="s">
        <v>46</v>
      </c>
      <c r="E173" s="158">
        <v>2040</v>
      </c>
      <c r="F173" s="158">
        <v>0</v>
      </c>
      <c r="G173" s="158">
        <v>0</v>
      </c>
      <c r="H173" s="61">
        <f t="shared" ref="H173:H178" si="14">F173/E173</f>
        <v>0</v>
      </c>
    </row>
    <row r="174" spans="1:8" x14ac:dyDescent="0.25">
      <c r="A174" s="50"/>
      <c r="B174" s="57"/>
      <c r="C174" s="26" t="s">
        <v>29</v>
      </c>
      <c r="D174" s="75" t="s">
        <v>30</v>
      </c>
      <c r="E174" s="158">
        <v>345</v>
      </c>
      <c r="F174" s="158">
        <v>0</v>
      </c>
      <c r="G174" s="158">
        <v>0</v>
      </c>
      <c r="H174" s="61">
        <f t="shared" si="14"/>
        <v>0</v>
      </c>
    </row>
    <row r="175" spans="1:8" ht="22.2" x14ac:dyDescent="0.25">
      <c r="A175" s="50"/>
      <c r="B175" s="57"/>
      <c r="C175" s="26" t="s">
        <v>31</v>
      </c>
      <c r="D175" s="195" t="s">
        <v>299</v>
      </c>
      <c r="E175" s="158">
        <v>15</v>
      </c>
      <c r="F175" s="158">
        <v>0</v>
      </c>
      <c r="G175" s="158">
        <v>0</v>
      </c>
      <c r="H175" s="61">
        <f t="shared" si="14"/>
        <v>0</v>
      </c>
    </row>
    <row r="176" spans="1:8" x14ac:dyDescent="0.25">
      <c r="A176" s="29" t="s">
        <v>284</v>
      </c>
      <c r="B176" s="29"/>
      <c r="C176" s="35"/>
      <c r="D176" s="29" t="s">
        <v>285</v>
      </c>
      <c r="E176" s="138">
        <f t="shared" ref="E176:G177" si="15">E177</f>
        <v>300</v>
      </c>
      <c r="F176" s="138">
        <f t="shared" si="15"/>
        <v>0</v>
      </c>
      <c r="G176" s="138">
        <f t="shared" si="15"/>
        <v>0</v>
      </c>
      <c r="H176" s="74">
        <f t="shared" si="14"/>
        <v>0</v>
      </c>
    </row>
    <row r="177" spans="1:8" x14ac:dyDescent="0.25">
      <c r="A177" s="50"/>
      <c r="B177" s="73" t="s">
        <v>283</v>
      </c>
      <c r="C177" s="191"/>
      <c r="D177" s="73" t="s">
        <v>286</v>
      </c>
      <c r="E177" s="207">
        <f t="shared" si="15"/>
        <v>300</v>
      </c>
      <c r="F177" s="207">
        <f t="shared" si="15"/>
        <v>0</v>
      </c>
      <c r="G177" s="207">
        <f t="shared" si="15"/>
        <v>0</v>
      </c>
      <c r="H177" s="192">
        <f t="shared" si="14"/>
        <v>0</v>
      </c>
    </row>
    <row r="178" spans="1:8" ht="25.5" customHeight="1" x14ac:dyDescent="0.25">
      <c r="A178" s="50"/>
      <c r="B178" s="57"/>
      <c r="C178" s="136" t="s">
        <v>81</v>
      </c>
      <c r="D178" s="62" t="s">
        <v>82</v>
      </c>
      <c r="E178" s="158">
        <v>300</v>
      </c>
      <c r="F178" s="158">
        <v>0</v>
      </c>
      <c r="G178" s="158">
        <v>0</v>
      </c>
      <c r="H178" s="61">
        <f t="shared" si="14"/>
        <v>0</v>
      </c>
    </row>
    <row r="179" spans="1:8" ht="22.2" x14ac:dyDescent="0.25">
      <c r="A179" s="55" t="s">
        <v>108</v>
      </c>
      <c r="B179" s="17"/>
      <c r="C179" s="17"/>
      <c r="D179" s="81" t="s">
        <v>109</v>
      </c>
      <c r="E179" s="150">
        <f>SUM(E180+E183+E185++E214+E216+E218+E221)</f>
        <v>875736</v>
      </c>
      <c r="F179" s="150">
        <f>SUM(F180+F183+F185++F214+F216+F218+F221)</f>
        <v>212322.03</v>
      </c>
      <c r="G179" s="150">
        <f>SUM(G180+G183+G185++G214+G216+G218+G221)</f>
        <v>18442.77</v>
      </c>
      <c r="H179" s="18">
        <f>(F179+G179)/E179</f>
        <v>0.26350955082353583</v>
      </c>
    </row>
    <row r="180" spans="1:8" x14ac:dyDescent="0.25">
      <c r="A180" s="82"/>
      <c r="B180" s="17" t="s">
        <v>214</v>
      </c>
      <c r="C180" s="17"/>
      <c r="D180" s="81" t="s">
        <v>216</v>
      </c>
      <c r="E180" s="150">
        <f>SUM(E181:E182)</f>
        <v>20000</v>
      </c>
      <c r="F180" s="150">
        <f>SUM(F181:F182)</f>
        <v>0</v>
      </c>
      <c r="G180" s="150">
        <f>SUM(G181:G182)</f>
        <v>15000</v>
      </c>
      <c r="H180" s="18">
        <f>(G180+F180)/E180</f>
        <v>0.75</v>
      </c>
    </row>
    <row r="181" spans="1:8" ht="22.2" x14ac:dyDescent="0.25">
      <c r="A181" s="53"/>
      <c r="B181" s="83"/>
      <c r="C181" s="26" t="s">
        <v>215</v>
      </c>
      <c r="D181" s="24" t="s">
        <v>355</v>
      </c>
      <c r="E181" s="158">
        <v>5000</v>
      </c>
      <c r="F181" s="158">
        <v>0</v>
      </c>
      <c r="G181" s="158">
        <v>0</v>
      </c>
      <c r="H181" s="27">
        <f>F181/E181</f>
        <v>0</v>
      </c>
    </row>
    <row r="182" spans="1:8" ht="33" x14ac:dyDescent="0.25">
      <c r="A182" s="53"/>
      <c r="B182" s="83"/>
      <c r="C182" s="26" t="s">
        <v>290</v>
      </c>
      <c r="D182" s="129" t="s">
        <v>356</v>
      </c>
      <c r="E182" s="158">
        <v>15000</v>
      </c>
      <c r="F182" s="158">
        <v>0</v>
      </c>
      <c r="G182" s="158">
        <v>15000</v>
      </c>
      <c r="H182" s="27">
        <f>G182/E182</f>
        <v>1</v>
      </c>
    </row>
    <row r="183" spans="1:8" ht="22.2" x14ac:dyDescent="0.25">
      <c r="A183" s="53"/>
      <c r="B183" s="137" t="s">
        <v>323</v>
      </c>
      <c r="C183" s="36"/>
      <c r="D183" s="30" t="s">
        <v>340</v>
      </c>
      <c r="E183" s="208">
        <f>SUM(E184:E184)</f>
        <v>15000</v>
      </c>
      <c r="F183" s="208">
        <f>SUM(F184:F184)</f>
        <v>0</v>
      </c>
      <c r="G183" s="208">
        <f>SUM(G184:G184)</f>
        <v>0</v>
      </c>
      <c r="H183" s="227">
        <f>(F183+G183)/E183</f>
        <v>0</v>
      </c>
    </row>
    <row r="184" spans="1:8" ht="33" x14ac:dyDescent="0.25">
      <c r="A184" s="53"/>
      <c r="B184" s="83"/>
      <c r="C184" s="26" t="s">
        <v>290</v>
      </c>
      <c r="D184" s="129" t="s">
        <v>356</v>
      </c>
      <c r="E184" s="158">
        <v>15000</v>
      </c>
      <c r="F184" s="158">
        <v>0</v>
      </c>
      <c r="G184" s="158">
        <v>0</v>
      </c>
      <c r="H184" s="78">
        <f>(F184+G184)/E184</f>
        <v>0</v>
      </c>
    </row>
    <row r="185" spans="1:8" x14ac:dyDescent="0.25">
      <c r="A185" s="50"/>
      <c r="B185" s="29" t="s">
        <v>110</v>
      </c>
      <c r="C185" s="29"/>
      <c r="D185" s="29" t="s">
        <v>111</v>
      </c>
      <c r="E185" s="138">
        <f>SUM(E186:E213)</f>
        <v>824174</v>
      </c>
      <c r="F185" s="138">
        <f>SUM(F186:F213)</f>
        <v>206430.94</v>
      </c>
      <c r="G185" s="138">
        <f>SUM(G186:G213)</f>
        <v>3442.77</v>
      </c>
      <c r="H185" s="139">
        <f>(F185+G185)/E185</f>
        <v>0.25464733175276094</v>
      </c>
    </row>
    <row r="186" spans="1:8" x14ac:dyDescent="0.25">
      <c r="A186" s="50"/>
      <c r="B186" s="96"/>
      <c r="C186" s="64" t="s">
        <v>75</v>
      </c>
      <c r="D186" s="75" t="s">
        <v>76</v>
      </c>
      <c r="E186" s="142">
        <v>67338</v>
      </c>
      <c r="F186" s="142">
        <v>43724.25</v>
      </c>
      <c r="G186" s="142">
        <v>0</v>
      </c>
      <c r="H186" s="214">
        <f t="shared" ref="H186:H211" si="16">F186/E186</f>
        <v>0.6493250467789361</v>
      </c>
    </row>
    <row r="187" spans="1:8" x14ac:dyDescent="0.25">
      <c r="A187" s="50"/>
      <c r="B187" s="96"/>
      <c r="C187" s="141" t="s">
        <v>248</v>
      </c>
      <c r="D187" s="75" t="s">
        <v>46</v>
      </c>
      <c r="E187" s="142">
        <v>3230</v>
      </c>
      <c r="F187" s="142">
        <v>1264.8</v>
      </c>
      <c r="G187" s="142">
        <v>0</v>
      </c>
      <c r="H187" s="214">
        <f t="shared" si="16"/>
        <v>0.39157894736842103</v>
      </c>
    </row>
    <row r="188" spans="1:8" x14ac:dyDescent="0.25">
      <c r="A188" s="50"/>
      <c r="B188" s="96"/>
      <c r="C188" s="141" t="s">
        <v>244</v>
      </c>
      <c r="D188" s="75" t="s">
        <v>46</v>
      </c>
      <c r="E188" s="142">
        <v>570</v>
      </c>
      <c r="F188" s="142">
        <v>223.2</v>
      </c>
      <c r="G188" s="142">
        <v>0</v>
      </c>
      <c r="H188" s="214">
        <f t="shared" si="16"/>
        <v>0.39157894736842103</v>
      </c>
    </row>
    <row r="189" spans="1:8" x14ac:dyDescent="0.25">
      <c r="A189" s="50"/>
      <c r="B189" s="54"/>
      <c r="C189" s="136" t="s">
        <v>29</v>
      </c>
      <c r="D189" s="26" t="s">
        <v>30</v>
      </c>
      <c r="E189" s="158">
        <v>1300</v>
      </c>
      <c r="F189" s="158">
        <v>855</v>
      </c>
      <c r="G189" s="158">
        <v>0</v>
      </c>
      <c r="H189" s="214">
        <f t="shared" si="16"/>
        <v>0.65769230769230769</v>
      </c>
    </row>
    <row r="190" spans="1:8" x14ac:dyDescent="0.25">
      <c r="A190" s="50"/>
      <c r="B190" s="54"/>
      <c r="C190" s="136" t="s">
        <v>249</v>
      </c>
      <c r="D190" s="26" t="s">
        <v>30</v>
      </c>
      <c r="E190" s="158">
        <v>464.1</v>
      </c>
      <c r="F190" s="158">
        <v>216.31</v>
      </c>
      <c r="G190" s="158">
        <v>0</v>
      </c>
      <c r="H190" s="214">
        <f t="shared" si="16"/>
        <v>0.46608489549666021</v>
      </c>
    </row>
    <row r="191" spans="1:8" x14ac:dyDescent="0.25">
      <c r="A191" s="50"/>
      <c r="B191" s="54"/>
      <c r="C191" s="136" t="s">
        <v>245</v>
      </c>
      <c r="D191" s="26" t="s">
        <v>30</v>
      </c>
      <c r="E191" s="158">
        <v>81.900000000000006</v>
      </c>
      <c r="F191" s="158">
        <v>38.159999999999997</v>
      </c>
      <c r="G191" s="158">
        <v>0</v>
      </c>
      <c r="H191" s="214">
        <f t="shared" si="16"/>
        <v>0.46593406593406583</v>
      </c>
    </row>
    <row r="192" spans="1:8" ht="22.2" x14ac:dyDescent="0.25">
      <c r="A192" s="50"/>
      <c r="B192" s="54"/>
      <c r="C192" s="136" t="s">
        <v>250</v>
      </c>
      <c r="D192" s="129" t="s">
        <v>301</v>
      </c>
      <c r="E192" s="158">
        <v>79.150000000000006</v>
      </c>
      <c r="F192" s="158">
        <v>30.96</v>
      </c>
      <c r="G192" s="158">
        <v>0</v>
      </c>
      <c r="H192" s="214">
        <f t="shared" si="16"/>
        <v>0.39115603284902084</v>
      </c>
    </row>
    <row r="193" spans="1:8" ht="22.2" x14ac:dyDescent="0.25">
      <c r="A193" s="50"/>
      <c r="B193" s="54"/>
      <c r="C193" s="136" t="s">
        <v>246</v>
      </c>
      <c r="D193" s="129" t="s">
        <v>301</v>
      </c>
      <c r="E193" s="158">
        <v>13.97</v>
      </c>
      <c r="F193" s="158">
        <v>5.48</v>
      </c>
      <c r="G193" s="158">
        <v>0</v>
      </c>
      <c r="H193" s="214">
        <f t="shared" si="16"/>
        <v>0.39226914817466002</v>
      </c>
    </row>
    <row r="194" spans="1:8" x14ac:dyDescent="0.25">
      <c r="A194" s="50"/>
      <c r="B194" s="54"/>
      <c r="C194" s="136" t="s">
        <v>23</v>
      </c>
      <c r="D194" s="26" t="s">
        <v>24</v>
      </c>
      <c r="E194" s="158">
        <v>64500</v>
      </c>
      <c r="F194" s="158">
        <v>31424.23</v>
      </c>
      <c r="G194" s="158">
        <v>0</v>
      </c>
      <c r="H194" s="214">
        <f t="shared" si="16"/>
        <v>0.48719736434108524</v>
      </c>
    </row>
    <row r="195" spans="1:8" x14ac:dyDescent="0.25">
      <c r="A195" s="50"/>
      <c r="B195" s="54"/>
      <c r="C195" s="136" t="s">
        <v>223</v>
      </c>
      <c r="D195" s="75" t="s">
        <v>24</v>
      </c>
      <c r="E195" s="158">
        <v>3496.05</v>
      </c>
      <c r="F195" s="158">
        <v>0</v>
      </c>
      <c r="G195" s="158">
        <v>0</v>
      </c>
      <c r="H195" s="214">
        <f t="shared" si="16"/>
        <v>0</v>
      </c>
    </row>
    <row r="196" spans="1:8" x14ac:dyDescent="0.25">
      <c r="A196" s="50"/>
      <c r="B196" s="54"/>
      <c r="C196" s="136" t="s">
        <v>224</v>
      </c>
      <c r="D196" s="75" t="s">
        <v>24</v>
      </c>
      <c r="E196" s="158">
        <v>616.95000000000005</v>
      </c>
      <c r="F196" s="158">
        <v>0</v>
      </c>
      <c r="G196" s="158">
        <v>0</v>
      </c>
      <c r="H196" s="214">
        <f t="shared" si="16"/>
        <v>0</v>
      </c>
    </row>
    <row r="197" spans="1:8" x14ac:dyDescent="0.25">
      <c r="A197" s="50"/>
      <c r="B197" s="54"/>
      <c r="C197" s="136" t="s">
        <v>32</v>
      </c>
      <c r="D197" s="26" t="s">
        <v>33</v>
      </c>
      <c r="E197" s="158">
        <v>44000</v>
      </c>
      <c r="F197" s="158">
        <v>28195.14</v>
      </c>
      <c r="G197" s="158">
        <v>0</v>
      </c>
      <c r="H197" s="214">
        <f t="shared" si="16"/>
        <v>0.64079863636363632</v>
      </c>
    </row>
    <row r="198" spans="1:8" x14ac:dyDescent="0.25">
      <c r="A198" s="50"/>
      <c r="B198" s="241"/>
      <c r="C198" s="136" t="s">
        <v>228</v>
      </c>
      <c r="D198" s="26" t="s">
        <v>33</v>
      </c>
      <c r="E198" s="158">
        <v>40012.9</v>
      </c>
      <c r="F198" s="158">
        <v>25716.16</v>
      </c>
      <c r="G198" s="158">
        <v>0</v>
      </c>
      <c r="H198" s="214">
        <f t="shared" si="16"/>
        <v>0.64269673030447683</v>
      </c>
    </row>
    <row r="199" spans="1:8" x14ac:dyDescent="0.25">
      <c r="A199" s="50"/>
      <c r="B199" s="241"/>
      <c r="C199" s="136" t="s">
        <v>229</v>
      </c>
      <c r="D199" s="26" t="s">
        <v>33</v>
      </c>
      <c r="E199" s="158">
        <v>7061.1</v>
      </c>
      <c r="F199" s="158">
        <v>4538.1499999999996</v>
      </c>
      <c r="G199" s="158">
        <v>0</v>
      </c>
      <c r="H199" s="214">
        <f t="shared" si="16"/>
        <v>0.64269731344974568</v>
      </c>
    </row>
    <row r="200" spans="1:8" x14ac:dyDescent="0.25">
      <c r="A200" s="50"/>
      <c r="B200" s="54"/>
      <c r="C200" s="136" t="s">
        <v>14</v>
      </c>
      <c r="D200" s="26" t="s">
        <v>15</v>
      </c>
      <c r="E200" s="158">
        <v>62495.18</v>
      </c>
      <c r="F200" s="158">
        <v>32044.14</v>
      </c>
      <c r="G200" s="158">
        <v>0</v>
      </c>
      <c r="H200" s="214">
        <f t="shared" si="16"/>
        <v>0.51274578295478146</v>
      </c>
    </row>
    <row r="201" spans="1:8" x14ac:dyDescent="0.25">
      <c r="A201" s="65"/>
      <c r="B201" s="54"/>
      <c r="C201" s="136" t="s">
        <v>25</v>
      </c>
      <c r="D201" s="26" t="s">
        <v>26</v>
      </c>
      <c r="E201" s="158">
        <v>9900</v>
      </c>
      <c r="F201" s="158">
        <v>4668.84</v>
      </c>
      <c r="G201" s="158">
        <v>0</v>
      </c>
      <c r="H201" s="214">
        <f t="shared" si="16"/>
        <v>0.47160000000000002</v>
      </c>
    </row>
    <row r="202" spans="1:8" x14ac:dyDescent="0.25">
      <c r="A202" s="65"/>
      <c r="B202" s="54"/>
      <c r="C202" s="136" t="s">
        <v>47</v>
      </c>
      <c r="D202" s="75" t="s">
        <v>48</v>
      </c>
      <c r="E202" s="158">
        <v>2492</v>
      </c>
      <c r="F202" s="158">
        <v>2492</v>
      </c>
      <c r="G202" s="158">
        <v>0</v>
      </c>
      <c r="H202" s="214">
        <f t="shared" si="16"/>
        <v>1</v>
      </c>
    </row>
    <row r="203" spans="1:8" x14ac:dyDescent="0.25">
      <c r="A203" s="50"/>
      <c r="B203" s="71"/>
      <c r="C203" s="136" t="s">
        <v>10</v>
      </c>
      <c r="D203" s="26" t="s">
        <v>11</v>
      </c>
      <c r="E203" s="158">
        <v>21590</v>
      </c>
      <c r="F203" s="158">
        <v>9480.67</v>
      </c>
      <c r="G203" s="158">
        <v>0</v>
      </c>
      <c r="H203" s="214">
        <f t="shared" si="16"/>
        <v>0.43912320518758685</v>
      </c>
    </row>
    <row r="204" spans="1:8" x14ac:dyDescent="0.25">
      <c r="A204" s="50"/>
      <c r="B204" s="71"/>
      <c r="C204" s="136" t="s">
        <v>230</v>
      </c>
      <c r="D204" s="26" t="s">
        <v>11</v>
      </c>
      <c r="E204" s="158">
        <v>15049.4</v>
      </c>
      <c r="F204" s="158">
        <v>5303.62</v>
      </c>
      <c r="G204" s="158">
        <v>0</v>
      </c>
      <c r="H204" s="214">
        <f t="shared" si="16"/>
        <v>0.35241404972955731</v>
      </c>
    </row>
    <row r="205" spans="1:8" x14ac:dyDescent="0.25">
      <c r="A205" s="50"/>
      <c r="B205" s="71"/>
      <c r="C205" s="136" t="s">
        <v>231</v>
      </c>
      <c r="D205" s="26" t="s">
        <v>11</v>
      </c>
      <c r="E205" s="158">
        <v>2655.6</v>
      </c>
      <c r="F205" s="158">
        <v>935.94</v>
      </c>
      <c r="G205" s="158">
        <v>0</v>
      </c>
      <c r="H205" s="214">
        <f t="shared" si="16"/>
        <v>0.35244012652507911</v>
      </c>
    </row>
    <row r="206" spans="1:8" ht="22.2" x14ac:dyDescent="0.25">
      <c r="A206" s="50"/>
      <c r="B206" s="71"/>
      <c r="C206" s="136" t="s">
        <v>78</v>
      </c>
      <c r="D206" s="62" t="s">
        <v>205</v>
      </c>
      <c r="E206" s="158">
        <v>2200</v>
      </c>
      <c r="F206" s="158">
        <v>683.4</v>
      </c>
      <c r="G206" s="158">
        <v>0</v>
      </c>
      <c r="H206" s="214">
        <f t="shared" si="16"/>
        <v>0.3106363636363636</v>
      </c>
    </row>
    <row r="207" spans="1:8" x14ac:dyDescent="0.25">
      <c r="A207" s="50"/>
      <c r="B207" s="71"/>
      <c r="C207" s="136" t="s">
        <v>12</v>
      </c>
      <c r="D207" s="26" t="s">
        <v>13</v>
      </c>
      <c r="E207" s="158">
        <v>25000</v>
      </c>
      <c r="F207" s="158">
        <v>14577.67</v>
      </c>
      <c r="G207" s="158">
        <v>0</v>
      </c>
      <c r="H207" s="214">
        <f t="shared" si="16"/>
        <v>0.58310680000000004</v>
      </c>
    </row>
    <row r="208" spans="1:8" x14ac:dyDescent="0.25">
      <c r="A208" s="50"/>
      <c r="B208" s="71"/>
      <c r="C208" s="136" t="s">
        <v>307</v>
      </c>
      <c r="D208" s="26" t="s">
        <v>311</v>
      </c>
      <c r="E208" s="158">
        <v>12.82</v>
      </c>
      <c r="F208" s="158">
        <v>12.82</v>
      </c>
      <c r="G208" s="158">
        <v>0</v>
      </c>
      <c r="H208" s="214">
        <f t="shared" si="16"/>
        <v>1</v>
      </c>
    </row>
    <row r="209" spans="1:8" ht="22.2" x14ac:dyDescent="0.25">
      <c r="A209" s="50"/>
      <c r="B209" s="248"/>
      <c r="C209" s="136" t="s">
        <v>81</v>
      </c>
      <c r="D209" s="62" t="s">
        <v>82</v>
      </c>
      <c r="E209" s="158">
        <v>5000</v>
      </c>
      <c r="F209" s="158">
        <v>0</v>
      </c>
      <c r="G209" s="158">
        <v>0</v>
      </c>
      <c r="H209" s="214">
        <f t="shared" si="16"/>
        <v>0</v>
      </c>
    </row>
    <row r="210" spans="1:8" ht="22.2" x14ac:dyDescent="0.25">
      <c r="A210" s="50"/>
      <c r="B210" s="71"/>
      <c r="C210" s="136" t="s">
        <v>292</v>
      </c>
      <c r="D210" s="24" t="s">
        <v>312</v>
      </c>
      <c r="E210" s="158">
        <v>12.66</v>
      </c>
      <c r="F210" s="158">
        <v>0</v>
      </c>
      <c r="G210" s="158">
        <v>0</v>
      </c>
      <c r="H210" s="214">
        <f t="shared" si="16"/>
        <v>0</v>
      </c>
    </row>
    <row r="211" spans="1:8" ht="22.2" x14ac:dyDescent="0.25">
      <c r="A211" s="50"/>
      <c r="B211" s="71"/>
      <c r="C211" s="136" t="s">
        <v>293</v>
      </c>
      <c r="D211" s="24" t="s">
        <v>312</v>
      </c>
      <c r="E211" s="158">
        <v>2.2200000000000002</v>
      </c>
      <c r="F211" s="158">
        <v>0</v>
      </c>
      <c r="G211" s="158">
        <v>0</v>
      </c>
      <c r="H211" s="214">
        <f t="shared" si="16"/>
        <v>0</v>
      </c>
    </row>
    <row r="212" spans="1:8" x14ac:dyDescent="0.25">
      <c r="A212" s="50"/>
      <c r="B212" s="71"/>
      <c r="C212" s="26" t="s">
        <v>16</v>
      </c>
      <c r="D212" s="62" t="s">
        <v>17</v>
      </c>
      <c r="E212" s="158">
        <v>15000</v>
      </c>
      <c r="F212" s="158">
        <v>0</v>
      </c>
      <c r="G212" s="158">
        <v>3442.77</v>
      </c>
      <c r="H212" s="214">
        <f>G212/E212</f>
        <v>0.229518</v>
      </c>
    </row>
    <row r="213" spans="1:8" ht="50.25" customHeight="1" x14ac:dyDescent="0.25">
      <c r="A213" s="50"/>
      <c r="B213" s="52"/>
      <c r="C213" s="136" t="s">
        <v>247</v>
      </c>
      <c r="D213" s="129" t="s">
        <v>357</v>
      </c>
      <c r="E213" s="158">
        <v>430000</v>
      </c>
      <c r="F213" s="158">
        <v>0</v>
      </c>
      <c r="G213" s="158">
        <v>0</v>
      </c>
      <c r="H213" s="214">
        <f>G213/E213</f>
        <v>0</v>
      </c>
    </row>
    <row r="214" spans="1:8" ht="25.5" customHeight="1" x14ac:dyDescent="0.25">
      <c r="A214" s="50"/>
      <c r="B214" s="174" t="s">
        <v>324</v>
      </c>
      <c r="C214" s="164"/>
      <c r="D214" s="30" t="s">
        <v>341</v>
      </c>
      <c r="E214" s="208">
        <f>SUM(E215:E215)</f>
        <v>2662</v>
      </c>
      <c r="F214" s="208">
        <f>SUM(F215:F215)</f>
        <v>0</v>
      </c>
      <c r="G214" s="208">
        <f>SUM(G215:G215)</f>
        <v>0</v>
      </c>
      <c r="H214" s="252">
        <f>F214/E214</f>
        <v>0</v>
      </c>
    </row>
    <row r="215" spans="1:8" ht="17.25" customHeight="1" x14ac:dyDescent="0.25">
      <c r="A215" s="50"/>
      <c r="B215" s="52"/>
      <c r="C215" s="136" t="s">
        <v>43</v>
      </c>
      <c r="D215" s="75" t="s">
        <v>76</v>
      </c>
      <c r="E215" s="158">
        <v>2662</v>
      </c>
      <c r="F215" s="158">
        <v>0</v>
      </c>
      <c r="G215" s="158">
        <v>0</v>
      </c>
      <c r="H215" s="214">
        <f>F215/E215</f>
        <v>0</v>
      </c>
    </row>
    <row r="216" spans="1:8" ht="22.2" x14ac:dyDescent="0.25">
      <c r="A216" s="109"/>
      <c r="B216" s="111" t="s">
        <v>253</v>
      </c>
      <c r="C216" s="112"/>
      <c r="D216" s="77" t="s">
        <v>254</v>
      </c>
      <c r="E216" s="208">
        <f>SUM(E217:E217)</f>
        <v>1000</v>
      </c>
      <c r="F216" s="208">
        <f>SUM(F217:F217)</f>
        <v>0</v>
      </c>
      <c r="G216" s="208">
        <f>SUM(G217:G217)</f>
        <v>0</v>
      </c>
      <c r="H216" s="139">
        <f t="shared" ref="H216:H234" si="17">F216/E216</f>
        <v>0</v>
      </c>
    </row>
    <row r="217" spans="1:8" ht="18" customHeight="1" x14ac:dyDescent="0.25">
      <c r="A217" s="109"/>
      <c r="B217" s="110"/>
      <c r="C217" s="141" t="s">
        <v>32</v>
      </c>
      <c r="D217" s="26" t="s">
        <v>33</v>
      </c>
      <c r="E217" s="142">
        <v>1000</v>
      </c>
      <c r="F217" s="142">
        <v>0</v>
      </c>
      <c r="G217" s="142">
        <v>0</v>
      </c>
      <c r="H217" s="214">
        <f t="shared" si="17"/>
        <v>0</v>
      </c>
    </row>
    <row r="218" spans="1:8" x14ac:dyDescent="0.25">
      <c r="A218" s="53"/>
      <c r="B218" s="29" t="s">
        <v>113</v>
      </c>
      <c r="C218" s="29"/>
      <c r="D218" s="85" t="s">
        <v>114</v>
      </c>
      <c r="E218" s="138">
        <f>SUM(E219:E220)</f>
        <v>11900</v>
      </c>
      <c r="F218" s="138">
        <f>SUM(F219:F220)</f>
        <v>5891.09</v>
      </c>
      <c r="G218" s="138">
        <f>SUM(G219:G220)</f>
        <v>0</v>
      </c>
      <c r="H218" s="139">
        <f t="shared" si="17"/>
        <v>0.49504957983193276</v>
      </c>
    </row>
    <row r="219" spans="1:8" x14ac:dyDescent="0.25">
      <c r="A219" s="53"/>
      <c r="B219" s="96"/>
      <c r="C219" s="64" t="s">
        <v>32</v>
      </c>
      <c r="D219" s="26" t="s">
        <v>33</v>
      </c>
      <c r="E219" s="142">
        <v>3000</v>
      </c>
      <c r="F219" s="142">
        <v>2479.67</v>
      </c>
      <c r="G219" s="142">
        <v>0</v>
      </c>
      <c r="H219" s="214">
        <f t="shared" si="17"/>
        <v>0.82655666666666672</v>
      </c>
    </row>
    <row r="220" spans="1:8" x14ac:dyDescent="0.25">
      <c r="A220" s="53"/>
      <c r="B220" s="57"/>
      <c r="C220" s="26" t="s">
        <v>10</v>
      </c>
      <c r="D220" s="26" t="s">
        <v>11</v>
      </c>
      <c r="E220" s="158">
        <v>8900</v>
      </c>
      <c r="F220" s="158">
        <v>3411.42</v>
      </c>
      <c r="G220" s="158">
        <v>0</v>
      </c>
      <c r="H220" s="214">
        <f t="shared" si="17"/>
        <v>0.3833056179775281</v>
      </c>
    </row>
    <row r="221" spans="1:8" x14ac:dyDescent="0.25">
      <c r="A221" s="53"/>
      <c r="B221" s="29" t="s">
        <v>266</v>
      </c>
      <c r="C221" s="36"/>
      <c r="D221" s="37" t="s">
        <v>28</v>
      </c>
      <c r="E221" s="138">
        <f>SUM(E222:E222)</f>
        <v>1000</v>
      </c>
      <c r="F221" s="138">
        <f>SUM(F222:F222)</f>
        <v>0</v>
      </c>
      <c r="G221" s="138">
        <f>SUM(G222:G222)</f>
        <v>0</v>
      </c>
      <c r="H221" s="139">
        <f t="shared" si="17"/>
        <v>0</v>
      </c>
    </row>
    <row r="222" spans="1:8" x14ac:dyDescent="0.25">
      <c r="A222" s="53"/>
      <c r="B222" s="57"/>
      <c r="C222" s="26" t="s">
        <v>32</v>
      </c>
      <c r="D222" s="26" t="s">
        <v>33</v>
      </c>
      <c r="E222" s="158">
        <v>1000</v>
      </c>
      <c r="F222" s="158">
        <v>0</v>
      </c>
      <c r="G222" s="158">
        <v>0</v>
      </c>
      <c r="H222" s="214">
        <f t="shared" si="17"/>
        <v>0</v>
      </c>
    </row>
    <row r="223" spans="1:8" s="6" customFormat="1" x14ac:dyDescent="0.25">
      <c r="A223" s="55" t="s">
        <v>115</v>
      </c>
      <c r="B223" s="29"/>
      <c r="C223" s="17"/>
      <c r="D223" s="17" t="s">
        <v>116</v>
      </c>
      <c r="E223" s="150">
        <f>SUM(E224)</f>
        <v>707851</v>
      </c>
      <c r="F223" s="150">
        <f>SUM(F224)</f>
        <v>218422.87000000002</v>
      </c>
      <c r="G223" s="150">
        <f>SUM(G224)</f>
        <v>0</v>
      </c>
      <c r="H223" s="139">
        <f t="shared" si="17"/>
        <v>0.30857181808035877</v>
      </c>
    </row>
    <row r="224" spans="1:8" ht="57.6" customHeight="1" x14ac:dyDescent="0.25">
      <c r="A224" s="67"/>
      <c r="B224" s="130" t="s">
        <v>117</v>
      </c>
      <c r="C224" s="29"/>
      <c r="D224" s="30" t="s">
        <v>303</v>
      </c>
      <c r="E224" s="138">
        <f>SUM(E225:E227)</f>
        <v>707851</v>
      </c>
      <c r="F224" s="138">
        <f>SUM(F225:F227)</f>
        <v>218422.87000000002</v>
      </c>
      <c r="G224" s="138">
        <f>SUM(G226:G227)</f>
        <v>0</v>
      </c>
      <c r="H224" s="139">
        <f t="shared" si="17"/>
        <v>0.30857181808035877</v>
      </c>
    </row>
    <row r="225" spans="1:8" ht="25.2" customHeight="1" x14ac:dyDescent="0.25">
      <c r="A225" s="65"/>
      <c r="B225" s="254"/>
      <c r="C225" s="141" t="s">
        <v>325</v>
      </c>
      <c r="D225" s="129" t="s">
        <v>351</v>
      </c>
      <c r="E225" s="142">
        <v>20000</v>
      </c>
      <c r="F225" s="142">
        <v>0</v>
      </c>
      <c r="G225" s="142">
        <v>0</v>
      </c>
      <c r="H225" s="214">
        <f>F225/E225</f>
        <v>0</v>
      </c>
    </row>
    <row r="226" spans="1:8" ht="48" customHeight="1" x14ac:dyDescent="0.25">
      <c r="A226" s="50"/>
      <c r="B226" s="253"/>
      <c r="C226" s="26" t="s">
        <v>267</v>
      </c>
      <c r="D226" s="24" t="s">
        <v>281</v>
      </c>
      <c r="E226" s="158">
        <v>851</v>
      </c>
      <c r="F226" s="158">
        <v>814.48</v>
      </c>
      <c r="G226" s="158">
        <v>0</v>
      </c>
      <c r="H226" s="214">
        <f>F226/E226</f>
        <v>0.95708578143360756</v>
      </c>
    </row>
    <row r="227" spans="1:8" ht="45" customHeight="1" x14ac:dyDescent="0.25">
      <c r="A227" s="42"/>
      <c r="B227" s="84"/>
      <c r="C227" s="26" t="s">
        <v>118</v>
      </c>
      <c r="D227" s="24" t="s">
        <v>207</v>
      </c>
      <c r="E227" s="158">
        <v>687000</v>
      </c>
      <c r="F227" s="158">
        <v>217608.39</v>
      </c>
      <c r="G227" s="158">
        <v>0</v>
      </c>
      <c r="H227" s="214">
        <f t="shared" si="17"/>
        <v>0.3167516593886463</v>
      </c>
    </row>
    <row r="228" spans="1:8" x14ac:dyDescent="0.25">
      <c r="A228" s="16" t="s">
        <v>119</v>
      </c>
      <c r="B228" s="131"/>
      <c r="C228" s="17"/>
      <c r="D228" s="17" t="s">
        <v>120</v>
      </c>
      <c r="E228" s="150">
        <f>SUM(E229,E232,E234)</f>
        <v>206816.65</v>
      </c>
      <c r="F228" s="150">
        <f>(F229+F232+F234)</f>
        <v>20214.379999999997</v>
      </c>
      <c r="G228" s="150">
        <f>G234+G229</f>
        <v>0</v>
      </c>
      <c r="H228" s="139">
        <f t="shared" si="17"/>
        <v>9.7740583265418901E-2</v>
      </c>
    </row>
    <row r="229" spans="1:8" ht="22.2" x14ac:dyDescent="0.25">
      <c r="A229" s="113"/>
      <c r="B229" s="130" t="s">
        <v>255</v>
      </c>
      <c r="C229" s="17"/>
      <c r="D229" s="81" t="s">
        <v>257</v>
      </c>
      <c r="E229" s="150">
        <f>SUM(E230:E231)</f>
        <v>24920</v>
      </c>
      <c r="F229" s="150">
        <f>SUM(F230:F231)</f>
        <v>17214.379999999997</v>
      </c>
      <c r="G229" s="150">
        <f>SUM(G231:G231)</f>
        <v>0</v>
      </c>
      <c r="H229" s="139">
        <f t="shared" si="17"/>
        <v>0.69078571428571423</v>
      </c>
    </row>
    <row r="230" spans="1:8" ht="43.8" x14ac:dyDescent="0.25">
      <c r="A230" s="114"/>
      <c r="B230" s="218"/>
      <c r="C230" s="293" t="s">
        <v>326</v>
      </c>
      <c r="D230" s="115" t="s">
        <v>358</v>
      </c>
      <c r="E230" s="209">
        <v>2839</v>
      </c>
      <c r="F230" s="209">
        <v>2839</v>
      </c>
      <c r="G230" s="209">
        <v>0</v>
      </c>
      <c r="H230" s="214">
        <f t="shared" si="17"/>
        <v>1</v>
      </c>
    </row>
    <row r="231" spans="1:8" ht="56.25" customHeight="1" x14ac:dyDescent="0.25">
      <c r="A231" s="114"/>
      <c r="B231" s="217"/>
      <c r="C231" s="189" t="s">
        <v>256</v>
      </c>
      <c r="D231" s="115" t="s">
        <v>364</v>
      </c>
      <c r="E231" s="209">
        <v>22081</v>
      </c>
      <c r="F231" s="209">
        <v>14375.38</v>
      </c>
      <c r="G231" s="209">
        <v>0</v>
      </c>
      <c r="H231" s="214">
        <f t="shared" si="17"/>
        <v>0.65102939178479236</v>
      </c>
    </row>
    <row r="232" spans="1:8" ht="27" customHeight="1" x14ac:dyDescent="0.25">
      <c r="A232" s="114"/>
      <c r="B232" s="174" t="s">
        <v>308</v>
      </c>
      <c r="C232" s="219"/>
      <c r="D232" s="221" t="s">
        <v>309</v>
      </c>
      <c r="E232" s="222">
        <f>SUM(E233:E233)</f>
        <v>3000</v>
      </c>
      <c r="F232" s="222">
        <f>SUM(F233:F233)</f>
        <v>3000</v>
      </c>
      <c r="G232" s="222">
        <f>SUM(G233:G233)</f>
        <v>0</v>
      </c>
      <c r="H232" s="139">
        <f t="shared" si="17"/>
        <v>1</v>
      </c>
    </row>
    <row r="233" spans="1:8" ht="21.75" customHeight="1" x14ac:dyDescent="0.25">
      <c r="A233" s="114"/>
      <c r="B233" s="217"/>
      <c r="C233" s="106" t="s">
        <v>10</v>
      </c>
      <c r="D233" s="115" t="s">
        <v>11</v>
      </c>
      <c r="E233" s="209">
        <v>3000</v>
      </c>
      <c r="F233" s="209">
        <v>3000</v>
      </c>
      <c r="G233" s="209">
        <v>0</v>
      </c>
      <c r="H233" s="214">
        <f t="shared" si="17"/>
        <v>1</v>
      </c>
    </row>
    <row r="234" spans="1:8" x14ac:dyDescent="0.25">
      <c r="A234" s="65"/>
      <c r="B234" s="29" t="s">
        <v>121</v>
      </c>
      <c r="C234" s="29"/>
      <c r="D234" s="29" t="s">
        <v>122</v>
      </c>
      <c r="E234" s="138">
        <f>SUM(E235:E236)</f>
        <v>178896.65</v>
      </c>
      <c r="F234" s="138">
        <f>SUM(F235:F236)</f>
        <v>0</v>
      </c>
      <c r="G234" s="138">
        <f>SUM(G235:G236)</f>
        <v>0</v>
      </c>
      <c r="H234" s="139">
        <f t="shared" si="17"/>
        <v>0</v>
      </c>
    </row>
    <row r="235" spans="1:8" x14ac:dyDescent="0.25">
      <c r="A235" s="50"/>
      <c r="B235" s="70"/>
      <c r="C235" s="26" t="s">
        <v>123</v>
      </c>
      <c r="D235" s="26" t="s">
        <v>124</v>
      </c>
      <c r="E235" s="158">
        <v>90000</v>
      </c>
      <c r="F235" s="158">
        <v>0</v>
      </c>
      <c r="G235" s="158">
        <v>0</v>
      </c>
      <c r="H235" s="214">
        <f t="shared" ref="H235:H236" si="18">F235/E235</f>
        <v>0</v>
      </c>
    </row>
    <row r="236" spans="1:8" x14ac:dyDescent="0.25">
      <c r="A236" s="42"/>
      <c r="B236" s="84"/>
      <c r="C236" s="26" t="s">
        <v>217</v>
      </c>
      <c r="D236" s="26" t="s">
        <v>218</v>
      </c>
      <c r="E236" s="158">
        <v>88896.65</v>
      </c>
      <c r="F236" s="158">
        <v>0</v>
      </c>
      <c r="G236" s="158">
        <v>0</v>
      </c>
      <c r="H236" s="214">
        <f t="shared" si="18"/>
        <v>0</v>
      </c>
    </row>
    <row r="237" spans="1:8" x14ac:dyDescent="0.25">
      <c r="A237" s="55" t="s">
        <v>125</v>
      </c>
      <c r="B237" s="86"/>
      <c r="C237" s="17"/>
      <c r="D237" s="17" t="s">
        <v>126</v>
      </c>
      <c r="E237" s="150">
        <f>SUM(E238+E277+E304+E316+E319+E323+E333+E356+E383+E379)</f>
        <v>27642931.050000001</v>
      </c>
      <c r="F237" s="150">
        <f>SUM(F238+F277+F304+F316+F319+F323+F333+F356+F383+F379)</f>
        <v>10390656.08</v>
      </c>
      <c r="G237" s="150">
        <f>SUM(G238+G277+G304+G316+G319+G323+G333+G356+G383+G379)</f>
        <v>54230</v>
      </c>
      <c r="H237" s="139">
        <f>(G237+F237)/E237</f>
        <v>0.37785016578406577</v>
      </c>
    </row>
    <row r="238" spans="1:8" x14ac:dyDescent="0.25">
      <c r="A238" s="67"/>
      <c r="B238" s="29" t="s">
        <v>127</v>
      </c>
      <c r="C238" s="29"/>
      <c r="D238" s="29" t="s">
        <v>128</v>
      </c>
      <c r="E238" s="138">
        <f>SUM(E239:E276)</f>
        <v>10942377.82</v>
      </c>
      <c r="F238" s="138">
        <f>SUM(F239:F276)</f>
        <v>5496759.0299999993</v>
      </c>
      <c r="G238" s="138">
        <f>SUM(G239:G276)</f>
        <v>53000</v>
      </c>
      <c r="H238" s="139">
        <f>(G238+F238)/E238</f>
        <v>0.5071803515919906</v>
      </c>
    </row>
    <row r="239" spans="1:8" ht="22.2" x14ac:dyDescent="0.25">
      <c r="A239" s="50"/>
      <c r="B239" s="70"/>
      <c r="C239" s="26" t="s">
        <v>129</v>
      </c>
      <c r="D239" s="24" t="s">
        <v>130</v>
      </c>
      <c r="E239" s="158">
        <v>2352665</v>
      </c>
      <c r="F239" s="158">
        <v>1248063.93</v>
      </c>
      <c r="G239" s="158">
        <v>0</v>
      </c>
      <c r="H239" s="214">
        <f t="shared" ref="H239:H271" si="19">F239/E239</f>
        <v>0.53048943644760305</v>
      </c>
    </row>
    <row r="240" spans="1:8" ht="33" x14ac:dyDescent="0.25">
      <c r="A240" s="50"/>
      <c r="B240" s="71"/>
      <c r="C240" s="136" t="s">
        <v>102</v>
      </c>
      <c r="D240" s="161" t="s">
        <v>103</v>
      </c>
      <c r="E240" s="158">
        <v>5120</v>
      </c>
      <c r="F240" s="158">
        <v>5120</v>
      </c>
      <c r="G240" s="158">
        <v>0</v>
      </c>
      <c r="H240" s="214">
        <f t="shared" si="19"/>
        <v>1</v>
      </c>
    </row>
    <row r="241" spans="1:8" ht="22.2" x14ac:dyDescent="0.25">
      <c r="A241" s="50"/>
      <c r="B241" s="71"/>
      <c r="C241" s="26" t="s">
        <v>43</v>
      </c>
      <c r="D241" s="62" t="s">
        <v>44</v>
      </c>
      <c r="E241" s="158">
        <v>318361</v>
      </c>
      <c r="F241" s="158">
        <v>137948.09</v>
      </c>
      <c r="G241" s="158">
        <v>0</v>
      </c>
      <c r="H241" s="214">
        <f t="shared" si="19"/>
        <v>0.43330712618693873</v>
      </c>
    </row>
    <row r="242" spans="1:8" x14ac:dyDescent="0.25">
      <c r="A242" s="50"/>
      <c r="B242" s="54"/>
      <c r="C242" s="26" t="s">
        <v>45</v>
      </c>
      <c r="D242" s="26" t="s">
        <v>46</v>
      </c>
      <c r="E242" s="158">
        <v>921397</v>
      </c>
      <c r="F242" s="158">
        <v>417975.25</v>
      </c>
      <c r="G242" s="158">
        <v>0</v>
      </c>
      <c r="H242" s="214">
        <f t="shared" si="19"/>
        <v>0.45363209344072097</v>
      </c>
    </row>
    <row r="243" spans="1:8" x14ac:dyDescent="0.25">
      <c r="A243" s="50"/>
      <c r="B243" s="241"/>
      <c r="C243" s="136" t="s">
        <v>248</v>
      </c>
      <c r="D243" s="26" t="s">
        <v>46</v>
      </c>
      <c r="E243" s="158">
        <v>21264.35</v>
      </c>
      <c r="F243" s="158">
        <v>0</v>
      </c>
      <c r="G243" s="158">
        <v>0</v>
      </c>
      <c r="H243" s="214">
        <f t="shared" si="19"/>
        <v>0</v>
      </c>
    </row>
    <row r="244" spans="1:8" x14ac:dyDescent="0.25">
      <c r="A244" s="50"/>
      <c r="B244" s="241"/>
      <c r="C244" s="136" t="s">
        <v>244</v>
      </c>
      <c r="D244" s="26" t="s">
        <v>46</v>
      </c>
      <c r="E244" s="158">
        <v>3584.65</v>
      </c>
      <c r="F244" s="158">
        <v>0</v>
      </c>
      <c r="G244" s="158">
        <v>0</v>
      </c>
      <c r="H244" s="214">
        <f t="shared" si="19"/>
        <v>0</v>
      </c>
    </row>
    <row r="245" spans="1:8" x14ac:dyDescent="0.25">
      <c r="A245" s="50"/>
      <c r="B245" s="54"/>
      <c r="C245" s="26" t="s">
        <v>85</v>
      </c>
      <c r="D245" s="26" t="s">
        <v>86</v>
      </c>
      <c r="E245" s="158">
        <v>54269</v>
      </c>
      <c r="F245" s="158">
        <v>54245.47</v>
      </c>
      <c r="G245" s="158">
        <v>0</v>
      </c>
      <c r="H245" s="214">
        <f t="shared" si="19"/>
        <v>0.99956641913431243</v>
      </c>
    </row>
    <row r="246" spans="1:8" x14ac:dyDescent="0.25">
      <c r="A246" s="50"/>
      <c r="B246" s="54"/>
      <c r="C246" s="26" t="s">
        <v>29</v>
      </c>
      <c r="D246" s="26" t="s">
        <v>30</v>
      </c>
      <c r="E246" s="158">
        <v>1069434</v>
      </c>
      <c r="F246" s="158">
        <v>487641.48</v>
      </c>
      <c r="G246" s="158">
        <v>0</v>
      </c>
      <c r="H246" s="214">
        <f t="shared" si="19"/>
        <v>0.45598090204725117</v>
      </c>
    </row>
    <row r="247" spans="1:8" x14ac:dyDescent="0.25">
      <c r="A247" s="50"/>
      <c r="B247" s="241"/>
      <c r="C247" s="136" t="s">
        <v>249</v>
      </c>
      <c r="D247" s="26" t="s">
        <v>30</v>
      </c>
      <c r="E247" s="158">
        <v>12850</v>
      </c>
      <c r="F247" s="158">
        <v>0</v>
      </c>
      <c r="G247" s="158">
        <v>0</v>
      </c>
      <c r="H247" s="214">
        <f t="shared" si="19"/>
        <v>0</v>
      </c>
    </row>
    <row r="248" spans="1:8" x14ac:dyDescent="0.25">
      <c r="A248" s="50"/>
      <c r="B248" s="241"/>
      <c r="C248" s="136" t="s">
        <v>245</v>
      </c>
      <c r="D248" s="26" t="s">
        <v>30</v>
      </c>
      <c r="E248" s="158">
        <v>2441</v>
      </c>
      <c r="F248" s="158">
        <v>0</v>
      </c>
      <c r="G248" s="158">
        <v>0</v>
      </c>
      <c r="H248" s="214">
        <f t="shared" si="19"/>
        <v>0</v>
      </c>
    </row>
    <row r="249" spans="1:8" ht="22.2" x14ac:dyDescent="0.25">
      <c r="A249" s="50"/>
      <c r="B249" s="54"/>
      <c r="C249" s="26" t="s">
        <v>31</v>
      </c>
      <c r="D249" s="129" t="s">
        <v>301</v>
      </c>
      <c r="E249" s="158">
        <v>152328</v>
      </c>
      <c r="F249" s="158">
        <v>52303.25</v>
      </c>
      <c r="G249" s="158">
        <v>0</v>
      </c>
      <c r="H249" s="214">
        <f t="shared" si="19"/>
        <v>0.34335939551494143</v>
      </c>
    </row>
    <row r="250" spans="1:8" ht="22.2" x14ac:dyDescent="0.25">
      <c r="A250" s="50"/>
      <c r="B250" s="241"/>
      <c r="C250" s="136" t="s">
        <v>250</v>
      </c>
      <c r="D250" s="129" t="s">
        <v>350</v>
      </c>
      <c r="E250" s="158">
        <v>5561</v>
      </c>
      <c r="F250" s="158">
        <v>0</v>
      </c>
      <c r="G250" s="158">
        <v>0</v>
      </c>
      <c r="H250" s="214">
        <f t="shared" si="19"/>
        <v>0</v>
      </c>
    </row>
    <row r="251" spans="1:8" ht="22.2" x14ac:dyDescent="0.25">
      <c r="A251" s="50"/>
      <c r="B251" s="241"/>
      <c r="C251" s="136" t="s">
        <v>246</v>
      </c>
      <c r="D251" s="129" t="s">
        <v>350</v>
      </c>
      <c r="E251" s="158">
        <v>982</v>
      </c>
      <c r="F251" s="158">
        <v>0</v>
      </c>
      <c r="G251" s="158">
        <v>0</v>
      </c>
      <c r="H251" s="214">
        <f t="shared" si="19"/>
        <v>0</v>
      </c>
    </row>
    <row r="252" spans="1:8" x14ac:dyDescent="0.25">
      <c r="A252" s="50"/>
      <c r="B252" s="54"/>
      <c r="C252" s="26" t="s">
        <v>23</v>
      </c>
      <c r="D252" s="26" t="s">
        <v>24</v>
      </c>
      <c r="E252" s="158">
        <v>37066</v>
      </c>
      <c r="F252" s="158">
        <v>4550.5</v>
      </c>
      <c r="G252" s="158">
        <v>0</v>
      </c>
      <c r="H252" s="214">
        <f t="shared" si="19"/>
        <v>0.12276749581827011</v>
      </c>
    </row>
    <row r="253" spans="1:8" x14ac:dyDescent="0.25">
      <c r="A253" s="50"/>
      <c r="B253" s="57"/>
      <c r="C253" s="26" t="s">
        <v>32</v>
      </c>
      <c r="D253" s="26" t="s">
        <v>33</v>
      </c>
      <c r="E253" s="158">
        <v>462153</v>
      </c>
      <c r="F253" s="158">
        <v>373761.99</v>
      </c>
      <c r="G253" s="158">
        <v>0</v>
      </c>
      <c r="H253" s="214">
        <f t="shared" si="19"/>
        <v>0.80874080661599079</v>
      </c>
    </row>
    <row r="254" spans="1:8" x14ac:dyDescent="0.25">
      <c r="A254" s="50"/>
      <c r="B254" s="71"/>
      <c r="C254" s="26" t="s">
        <v>77</v>
      </c>
      <c r="D254" s="24" t="s">
        <v>279</v>
      </c>
      <c r="E254" s="158">
        <v>104943.8</v>
      </c>
      <c r="F254" s="158">
        <v>25992.03</v>
      </c>
      <c r="G254" s="158">
        <v>0</v>
      </c>
      <c r="H254" s="214">
        <f t="shared" si="19"/>
        <v>0.24767570833150693</v>
      </c>
    </row>
    <row r="255" spans="1:8" x14ac:dyDescent="0.25">
      <c r="A255" s="50"/>
      <c r="B255" s="248"/>
      <c r="C255" s="136" t="s">
        <v>327</v>
      </c>
      <c r="D255" s="24" t="s">
        <v>277</v>
      </c>
      <c r="E255" s="158">
        <v>13522.65</v>
      </c>
      <c r="F255" s="158">
        <v>0</v>
      </c>
      <c r="G255" s="158">
        <v>0</v>
      </c>
      <c r="H255" s="214">
        <f t="shared" si="19"/>
        <v>0</v>
      </c>
    </row>
    <row r="256" spans="1:8" x14ac:dyDescent="0.25">
      <c r="A256" s="50"/>
      <c r="B256" s="248"/>
      <c r="C256" s="136" t="s">
        <v>328</v>
      </c>
      <c r="D256" s="24" t="s">
        <v>277</v>
      </c>
      <c r="E256" s="158">
        <v>2386.35</v>
      </c>
      <c r="F256" s="158">
        <v>0</v>
      </c>
      <c r="G256" s="158">
        <v>0</v>
      </c>
      <c r="H256" s="214">
        <f t="shared" si="19"/>
        <v>0</v>
      </c>
    </row>
    <row r="257" spans="1:8" x14ac:dyDescent="0.25">
      <c r="A257" s="50"/>
      <c r="B257" s="54"/>
      <c r="C257" s="26" t="s">
        <v>14</v>
      </c>
      <c r="D257" s="26" t="s">
        <v>15</v>
      </c>
      <c r="E257" s="158">
        <v>88051</v>
      </c>
      <c r="F257" s="158">
        <v>49560.23</v>
      </c>
      <c r="G257" s="158">
        <v>0</v>
      </c>
      <c r="H257" s="214">
        <f t="shared" si="19"/>
        <v>0.56285822988949585</v>
      </c>
    </row>
    <row r="258" spans="1:8" x14ac:dyDescent="0.25">
      <c r="A258" s="50"/>
      <c r="B258" s="54"/>
      <c r="C258" s="26" t="s">
        <v>25</v>
      </c>
      <c r="D258" s="26" t="s">
        <v>26</v>
      </c>
      <c r="E258" s="158">
        <v>75612</v>
      </c>
      <c r="F258" s="158">
        <v>1099.6199999999999</v>
      </c>
      <c r="G258" s="158">
        <v>0</v>
      </c>
      <c r="H258" s="214">
        <f t="shared" si="19"/>
        <v>1.4542929693699412E-2</v>
      </c>
    </row>
    <row r="259" spans="1:8" x14ac:dyDescent="0.25">
      <c r="A259" s="65"/>
      <c r="B259" s="54"/>
      <c r="C259" s="26" t="s">
        <v>47</v>
      </c>
      <c r="D259" s="26" t="s">
        <v>48</v>
      </c>
      <c r="E259" s="158">
        <v>5934</v>
      </c>
      <c r="F259" s="158">
        <v>1020.88</v>
      </c>
      <c r="G259" s="158">
        <v>0</v>
      </c>
      <c r="H259" s="214">
        <f t="shared" si="19"/>
        <v>0.17203909673070442</v>
      </c>
    </row>
    <row r="260" spans="1:8" x14ac:dyDescent="0.25">
      <c r="A260" s="50"/>
      <c r="B260" s="54"/>
      <c r="C260" s="26" t="s">
        <v>10</v>
      </c>
      <c r="D260" s="26" t="s">
        <v>11</v>
      </c>
      <c r="E260" s="158">
        <v>66396</v>
      </c>
      <c r="F260" s="158">
        <v>34907.33</v>
      </c>
      <c r="G260" s="158">
        <v>0</v>
      </c>
      <c r="H260" s="214">
        <f t="shared" si="19"/>
        <v>0.52574447255858792</v>
      </c>
    </row>
    <row r="261" spans="1:8" x14ac:dyDescent="0.25">
      <c r="A261" s="50"/>
      <c r="B261" s="241"/>
      <c r="C261" s="136" t="s">
        <v>230</v>
      </c>
      <c r="D261" s="26" t="s">
        <v>349</v>
      </c>
      <c r="E261" s="158">
        <v>22880</v>
      </c>
      <c r="F261" s="158">
        <v>0</v>
      </c>
      <c r="G261" s="158">
        <v>0</v>
      </c>
      <c r="H261" s="214">
        <f t="shared" si="19"/>
        <v>0</v>
      </c>
    </row>
    <row r="262" spans="1:8" x14ac:dyDescent="0.25">
      <c r="A262" s="50"/>
      <c r="B262" s="241"/>
      <c r="C262" s="136" t="s">
        <v>231</v>
      </c>
      <c r="D262" s="26" t="s">
        <v>349</v>
      </c>
      <c r="E262" s="158">
        <v>4038</v>
      </c>
      <c r="F262" s="158">
        <v>0</v>
      </c>
      <c r="G262" s="158">
        <v>0</v>
      </c>
      <c r="H262" s="214">
        <f t="shared" si="19"/>
        <v>0</v>
      </c>
    </row>
    <row r="263" spans="1:8" ht="22.2" x14ac:dyDescent="0.25">
      <c r="A263" s="50"/>
      <c r="B263" s="54"/>
      <c r="C263" s="26" t="s">
        <v>78</v>
      </c>
      <c r="D263" s="62" t="s">
        <v>205</v>
      </c>
      <c r="E263" s="158">
        <v>14497</v>
      </c>
      <c r="F263" s="158">
        <v>4535.78</v>
      </c>
      <c r="G263" s="158">
        <v>0</v>
      </c>
      <c r="H263" s="214">
        <f t="shared" si="19"/>
        <v>0.31287714699593017</v>
      </c>
    </row>
    <row r="264" spans="1:8" x14ac:dyDescent="0.25">
      <c r="A264" s="50"/>
      <c r="B264" s="54"/>
      <c r="C264" s="26" t="s">
        <v>79</v>
      </c>
      <c r="D264" s="26" t="s">
        <v>112</v>
      </c>
      <c r="E264" s="158">
        <v>6086</v>
      </c>
      <c r="F264" s="158">
        <v>1058.48</v>
      </c>
      <c r="G264" s="158">
        <v>0</v>
      </c>
      <c r="H264" s="214">
        <f t="shared" si="19"/>
        <v>0.17392047321721985</v>
      </c>
    </row>
    <row r="265" spans="1:8" x14ac:dyDescent="0.25">
      <c r="A265" s="50"/>
      <c r="B265" s="54"/>
      <c r="C265" s="26" t="s">
        <v>12</v>
      </c>
      <c r="D265" s="26" t="s">
        <v>13</v>
      </c>
      <c r="E265" s="158">
        <v>10237</v>
      </c>
      <c r="F265" s="158">
        <v>5314</v>
      </c>
      <c r="G265" s="158">
        <v>0</v>
      </c>
      <c r="H265" s="214">
        <f t="shared" si="19"/>
        <v>0.51909739181400805</v>
      </c>
    </row>
    <row r="266" spans="1:8" ht="15" customHeight="1" x14ac:dyDescent="0.25">
      <c r="A266" s="50"/>
      <c r="B266" s="54"/>
      <c r="C266" s="26" t="s">
        <v>91</v>
      </c>
      <c r="D266" s="188" t="s">
        <v>92</v>
      </c>
      <c r="E266" s="158">
        <v>266842</v>
      </c>
      <c r="F266" s="158">
        <v>200131.5</v>
      </c>
      <c r="G266" s="158">
        <v>0</v>
      </c>
      <c r="H266" s="214">
        <f t="shared" si="19"/>
        <v>0.75</v>
      </c>
    </row>
    <row r="267" spans="1:8" ht="22.2" x14ac:dyDescent="0.25">
      <c r="A267" s="65"/>
      <c r="B267" s="54"/>
      <c r="C267" s="26" t="s">
        <v>95</v>
      </c>
      <c r="D267" s="24" t="s">
        <v>96</v>
      </c>
      <c r="E267" s="158">
        <v>12030</v>
      </c>
      <c r="F267" s="158">
        <v>4665</v>
      </c>
      <c r="G267" s="158">
        <v>0</v>
      </c>
      <c r="H267" s="214">
        <f t="shared" si="19"/>
        <v>0.38778054862842892</v>
      </c>
    </row>
    <row r="268" spans="1:8" ht="22.2" x14ac:dyDescent="0.25">
      <c r="A268" s="65"/>
      <c r="B268" s="54"/>
      <c r="C268" s="26" t="s">
        <v>81</v>
      </c>
      <c r="D268" s="62" t="s">
        <v>82</v>
      </c>
      <c r="E268" s="158">
        <v>8382</v>
      </c>
      <c r="F268" s="158">
        <v>1330</v>
      </c>
      <c r="G268" s="158">
        <v>0</v>
      </c>
      <c r="H268" s="214">
        <f t="shared" si="19"/>
        <v>0.1586733476497256</v>
      </c>
    </row>
    <row r="269" spans="1:8" ht="22.2" x14ac:dyDescent="0.25">
      <c r="A269" s="65"/>
      <c r="B269" s="54"/>
      <c r="C269" s="26" t="s">
        <v>289</v>
      </c>
      <c r="D269" s="195" t="s">
        <v>312</v>
      </c>
      <c r="E269" s="158">
        <v>69836</v>
      </c>
      <c r="F269" s="158">
        <v>5245.32</v>
      </c>
      <c r="G269" s="158"/>
      <c r="H269" s="214">
        <f t="shared" si="19"/>
        <v>7.5109112778509651E-2</v>
      </c>
    </row>
    <row r="270" spans="1:8" ht="22.2" x14ac:dyDescent="0.25">
      <c r="A270" s="65"/>
      <c r="B270" s="241"/>
      <c r="C270" s="276" t="s">
        <v>292</v>
      </c>
      <c r="D270" s="195" t="s">
        <v>312</v>
      </c>
      <c r="E270" s="158">
        <v>1045</v>
      </c>
      <c r="F270" s="158">
        <v>0</v>
      </c>
      <c r="G270" s="158">
        <v>0</v>
      </c>
      <c r="H270" s="214">
        <f t="shared" si="19"/>
        <v>0</v>
      </c>
    </row>
    <row r="271" spans="1:8" ht="22.2" x14ac:dyDescent="0.25">
      <c r="A271" s="65"/>
      <c r="B271" s="241"/>
      <c r="C271" s="292" t="s">
        <v>293</v>
      </c>
      <c r="D271" s="195" t="s">
        <v>312</v>
      </c>
      <c r="E271" s="282">
        <v>185</v>
      </c>
      <c r="F271" s="158">
        <v>0</v>
      </c>
      <c r="G271" s="158">
        <v>0</v>
      </c>
      <c r="H271" s="214">
        <f t="shared" si="19"/>
        <v>0</v>
      </c>
    </row>
    <row r="272" spans="1:8" x14ac:dyDescent="0.25">
      <c r="A272" s="65"/>
      <c r="B272" s="241"/>
      <c r="C272" s="292" t="s">
        <v>329</v>
      </c>
      <c r="D272" s="195" t="s">
        <v>347</v>
      </c>
      <c r="E272" s="158">
        <v>4341684.0199999996</v>
      </c>
      <c r="F272" s="158">
        <v>2041102.68</v>
      </c>
      <c r="G272" s="158">
        <v>0</v>
      </c>
      <c r="H272" s="214">
        <f>F272/E272</f>
        <v>0.47011774016663704</v>
      </c>
    </row>
    <row r="273" spans="1:10" x14ac:dyDescent="0.25">
      <c r="A273" s="65"/>
      <c r="B273" s="241"/>
      <c r="C273" s="290" t="s">
        <v>330</v>
      </c>
      <c r="D273" s="195" t="s">
        <v>347</v>
      </c>
      <c r="E273" s="302">
        <v>12750</v>
      </c>
      <c r="F273" s="158">
        <v>0</v>
      </c>
      <c r="G273" s="158">
        <v>0</v>
      </c>
      <c r="H273" s="214">
        <f t="shared" ref="H273:H275" si="20">F273/E273</f>
        <v>0</v>
      </c>
      <c r="I273" s="295"/>
      <c r="J273" s="296"/>
    </row>
    <row r="274" spans="1:10" x14ac:dyDescent="0.25">
      <c r="A274" s="65"/>
      <c r="B274" s="241"/>
      <c r="C274" s="187" t="s">
        <v>331</v>
      </c>
      <c r="D274" s="195" t="s">
        <v>347</v>
      </c>
      <c r="E274" s="302">
        <v>2250</v>
      </c>
      <c r="F274" s="158">
        <v>0</v>
      </c>
      <c r="G274" s="158">
        <v>0</v>
      </c>
      <c r="H274" s="214">
        <f t="shared" si="20"/>
        <v>0</v>
      </c>
      <c r="I274" s="256"/>
    </row>
    <row r="275" spans="1:10" x14ac:dyDescent="0.25">
      <c r="A275" s="65"/>
      <c r="B275" s="241"/>
      <c r="C275" s="187" t="s">
        <v>332</v>
      </c>
      <c r="D275" s="195" t="s">
        <v>348</v>
      </c>
      <c r="E275" s="302">
        <v>340314</v>
      </c>
      <c r="F275" s="158">
        <v>339186.22</v>
      </c>
      <c r="G275" s="158">
        <v>0</v>
      </c>
      <c r="H275" s="214">
        <f t="shared" si="20"/>
        <v>0.99668606052057795</v>
      </c>
      <c r="I275" s="256"/>
    </row>
    <row r="276" spans="1:10" x14ac:dyDescent="0.25">
      <c r="A276" s="50"/>
      <c r="B276" s="54"/>
      <c r="C276" s="26" t="s">
        <v>16</v>
      </c>
      <c r="D276" s="24" t="s">
        <v>17</v>
      </c>
      <c r="E276" s="158">
        <v>53000</v>
      </c>
      <c r="F276" s="158">
        <v>0</v>
      </c>
      <c r="G276" s="158">
        <v>53000</v>
      </c>
      <c r="H276" s="214">
        <f>G276/E276</f>
        <v>1</v>
      </c>
    </row>
    <row r="277" spans="1:10" x14ac:dyDescent="0.25">
      <c r="A277" s="50"/>
      <c r="B277" s="87">
        <v>80104</v>
      </c>
      <c r="C277" s="87"/>
      <c r="D277" s="87" t="s">
        <v>131</v>
      </c>
      <c r="E277" s="202">
        <f>SUM(E278:E303)</f>
        <v>10654541.98</v>
      </c>
      <c r="F277" s="202">
        <f>SUM(F278:F303)</f>
        <v>1960727.2599999998</v>
      </c>
      <c r="G277" s="202">
        <f>SUM(G278:G303)</f>
        <v>1230</v>
      </c>
      <c r="H277" s="139">
        <f>(G277+F277)/E277</f>
        <v>0.18414280629639979</v>
      </c>
    </row>
    <row r="278" spans="1:10" ht="22.2" x14ac:dyDescent="0.25">
      <c r="A278" s="50"/>
      <c r="B278" s="70"/>
      <c r="C278" s="88">
        <v>2540</v>
      </c>
      <c r="D278" s="24" t="s">
        <v>130</v>
      </c>
      <c r="E278" s="210">
        <v>862344</v>
      </c>
      <c r="F278" s="210">
        <v>450477.9</v>
      </c>
      <c r="G278" s="210">
        <v>0</v>
      </c>
      <c r="H278" s="214">
        <f t="shared" ref="H278:H300" si="21">F278/E278</f>
        <v>0.52238770142773649</v>
      </c>
    </row>
    <row r="279" spans="1:10" ht="54" customHeight="1" x14ac:dyDescent="0.25">
      <c r="A279" s="50"/>
      <c r="B279" s="89"/>
      <c r="C279" s="88">
        <v>2900</v>
      </c>
      <c r="D279" s="24" t="s">
        <v>282</v>
      </c>
      <c r="E279" s="210">
        <v>112426</v>
      </c>
      <c r="F279" s="210">
        <v>66704.14</v>
      </c>
      <c r="G279" s="210">
        <v>0</v>
      </c>
      <c r="H279" s="214">
        <f t="shared" si="21"/>
        <v>0.59331595894188172</v>
      </c>
    </row>
    <row r="280" spans="1:10" ht="22.2" x14ac:dyDescent="0.25">
      <c r="A280" s="50"/>
      <c r="B280" s="89"/>
      <c r="C280" s="88">
        <v>3020</v>
      </c>
      <c r="D280" s="24" t="s">
        <v>192</v>
      </c>
      <c r="E280" s="211">
        <v>89708</v>
      </c>
      <c r="F280" s="211">
        <v>38007</v>
      </c>
      <c r="G280" s="211">
        <v>0</v>
      </c>
      <c r="H280" s="214">
        <f t="shared" si="21"/>
        <v>0.42367458866544788</v>
      </c>
    </row>
    <row r="281" spans="1:10" x14ac:dyDescent="0.25">
      <c r="A281" s="50"/>
      <c r="B281" s="54"/>
      <c r="C281" s="88">
        <v>4010</v>
      </c>
      <c r="D281" s="26" t="s">
        <v>46</v>
      </c>
      <c r="E281" s="211">
        <v>718679</v>
      </c>
      <c r="F281" s="211">
        <v>339488.29</v>
      </c>
      <c r="G281" s="211">
        <v>0</v>
      </c>
      <c r="H281" s="214">
        <f t="shared" si="21"/>
        <v>0.47237819666360081</v>
      </c>
    </row>
    <row r="282" spans="1:10" x14ac:dyDescent="0.25">
      <c r="A282" s="50"/>
      <c r="B282" s="54"/>
      <c r="C282" s="88">
        <v>4040</v>
      </c>
      <c r="D282" s="26" t="s">
        <v>86</v>
      </c>
      <c r="E282" s="210">
        <v>50122</v>
      </c>
      <c r="F282" s="210">
        <v>48411.8</v>
      </c>
      <c r="G282" s="210">
        <v>0</v>
      </c>
      <c r="H282" s="214">
        <f t="shared" si="21"/>
        <v>0.96587925461873037</v>
      </c>
    </row>
    <row r="283" spans="1:10" x14ac:dyDescent="0.25">
      <c r="A283" s="50"/>
      <c r="B283" s="54"/>
      <c r="C283" s="88">
        <v>4110</v>
      </c>
      <c r="D283" s="26" t="s">
        <v>30</v>
      </c>
      <c r="E283" s="210">
        <v>372082</v>
      </c>
      <c r="F283" s="210">
        <v>175003.88</v>
      </c>
      <c r="G283" s="210">
        <v>0</v>
      </c>
      <c r="H283" s="214">
        <f t="shared" si="21"/>
        <v>0.47033686122951396</v>
      </c>
    </row>
    <row r="284" spans="1:10" ht="22.2" x14ac:dyDescent="0.25">
      <c r="A284" s="50"/>
      <c r="B284" s="54"/>
      <c r="C284" s="88">
        <v>4120</v>
      </c>
      <c r="D284" s="129" t="s">
        <v>299</v>
      </c>
      <c r="E284" s="210">
        <v>53678</v>
      </c>
      <c r="F284" s="210">
        <v>16491.39</v>
      </c>
      <c r="G284" s="210">
        <v>0</v>
      </c>
      <c r="H284" s="214">
        <f t="shared" si="21"/>
        <v>0.307228100897947</v>
      </c>
    </row>
    <row r="285" spans="1:10" x14ac:dyDescent="0.25">
      <c r="A285" s="50"/>
      <c r="B285" s="54"/>
      <c r="C285" s="88">
        <v>4170</v>
      </c>
      <c r="D285" s="26" t="s">
        <v>24</v>
      </c>
      <c r="E285" s="210">
        <v>76558</v>
      </c>
      <c r="F285" s="210">
        <v>23859.45</v>
      </c>
      <c r="G285" s="210">
        <v>0</v>
      </c>
      <c r="H285" s="214">
        <f t="shared" si="21"/>
        <v>0.31165195015543773</v>
      </c>
    </row>
    <row r="286" spans="1:10" x14ac:dyDescent="0.25">
      <c r="A286" s="50"/>
      <c r="B286" s="54"/>
      <c r="C286" s="76" t="s">
        <v>32</v>
      </c>
      <c r="D286" s="26" t="s">
        <v>33</v>
      </c>
      <c r="E286" s="210">
        <v>130055</v>
      </c>
      <c r="F286" s="210">
        <v>39622.21</v>
      </c>
      <c r="G286" s="210">
        <v>0</v>
      </c>
      <c r="H286" s="214">
        <f t="shared" si="21"/>
        <v>0.30465733728038136</v>
      </c>
    </row>
    <row r="287" spans="1:10" x14ac:dyDescent="0.25">
      <c r="A287" s="50"/>
      <c r="B287" s="54"/>
      <c r="C287" s="76" t="s">
        <v>77</v>
      </c>
      <c r="D287" s="24" t="s">
        <v>277</v>
      </c>
      <c r="E287" s="210">
        <v>13538</v>
      </c>
      <c r="F287" s="210">
        <v>3654.54</v>
      </c>
      <c r="G287" s="210">
        <v>0</v>
      </c>
      <c r="H287" s="214">
        <f t="shared" si="21"/>
        <v>0.26994681636873985</v>
      </c>
    </row>
    <row r="288" spans="1:10" x14ac:dyDescent="0.25">
      <c r="A288" s="50"/>
      <c r="B288" s="54"/>
      <c r="C288" s="76" t="s">
        <v>14</v>
      </c>
      <c r="D288" s="26" t="s">
        <v>15</v>
      </c>
      <c r="E288" s="210">
        <v>105720</v>
      </c>
      <c r="F288" s="210">
        <v>48169.75</v>
      </c>
      <c r="G288" s="210">
        <v>0</v>
      </c>
      <c r="H288" s="214">
        <f t="shared" si="21"/>
        <v>0.45563516836927731</v>
      </c>
    </row>
    <row r="289" spans="1:14" x14ac:dyDescent="0.25">
      <c r="A289" s="50"/>
      <c r="B289" s="54"/>
      <c r="C289" s="76" t="s">
        <v>25</v>
      </c>
      <c r="D289" s="26" t="s">
        <v>26</v>
      </c>
      <c r="E289" s="210">
        <v>36580</v>
      </c>
      <c r="F289" s="210">
        <v>5830.7</v>
      </c>
      <c r="G289" s="210">
        <v>0</v>
      </c>
      <c r="H289" s="214">
        <f t="shared" si="21"/>
        <v>0.15939584472389284</v>
      </c>
    </row>
    <row r="290" spans="1:14" x14ac:dyDescent="0.25">
      <c r="A290" s="50"/>
      <c r="B290" s="54"/>
      <c r="C290" s="76" t="s">
        <v>47</v>
      </c>
      <c r="D290" s="26" t="s">
        <v>48</v>
      </c>
      <c r="E290" s="210">
        <v>6179</v>
      </c>
      <c r="F290" s="210">
        <v>372</v>
      </c>
      <c r="G290" s="210">
        <v>0</v>
      </c>
      <c r="H290" s="214">
        <f t="shared" si="21"/>
        <v>6.0203916491341644E-2</v>
      </c>
    </row>
    <row r="291" spans="1:14" x14ac:dyDescent="0.25">
      <c r="A291" s="50"/>
      <c r="B291" s="54"/>
      <c r="C291" s="76" t="s">
        <v>10</v>
      </c>
      <c r="D291" s="26" t="s">
        <v>11</v>
      </c>
      <c r="E291" s="210">
        <v>56219</v>
      </c>
      <c r="F291" s="210">
        <v>23583.94</v>
      </c>
      <c r="G291" s="210">
        <v>0</v>
      </c>
      <c r="H291" s="214">
        <f t="shared" si="21"/>
        <v>0.41950123623685942</v>
      </c>
    </row>
    <row r="292" spans="1:14" ht="22.2" x14ac:dyDescent="0.25">
      <c r="A292" s="50"/>
      <c r="B292" s="54"/>
      <c r="C292" s="26" t="s">
        <v>78</v>
      </c>
      <c r="D292" s="62" t="s">
        <v>205</v>
      </c>
      <c r="E292" s="210">
        <v>12758</v>
      </c>
      <c r="F292" s="210">
        <v>3985.14</v>
      </c>
      <c r="G292" s="210">
        <v>0</v>
      </c>
      <c r="H292" s="214">
        <f t="shared" si="21"/>
        <v>0.31236400689763283</v>
      </c>
    </row>
    <row r="293" spans="1:14" x14ac:dyDescent="0.25">
      <c r="A293" s="50"/>
      <c r="B293" s="54"/>
      <c r="C293" s="76" t="s">
        <v>79</v>
      </c>
      <c r="D293" s="26" t="s">
        <v>112</v>
      </c>
      <c r="E293" s="210">
        <v>11565</v>
      </c>
      <c r="F293" s="210">
        <v>1748.7</v>
      </c>
      <c r="G293" s="210">
        <v>0</v>
      </c>
      <c r="H293" s="214">
        <f t="shared" si="21"/>
        <v>0.15120622568093386</v>
      </c>
    </row>
    <row r="294" spans="1:14" x14ac:dyDescent="0.25">
      <c r="A294" s="50"/>
      <c r="B294" s="71"/>
      <c r="C294" s="76" t="s">
        <v>12</v>
      </c>
      <c r="D294" s="26" t="s">
        <v>13</v>
      </c>
      <c r="E294" s="210">
        <v>7279</v>
      </c>
      <c r="F294" s="210">
        <v>2842</v>
      </c>
      <c r="G294" s="210">
        <v>0</v>
      </c>
      <c r="H294" s="214">
        <f t="shared" si="21"/>
        <v>0.39043824701195218</v>
      </c>
    </row>
    <row r="295" spans="1:14" ht="21" customHeight="1" x14ac:dyDescent="0.25">
      <c r="A295" s="50"/>
      <c r="B295" s="71"/>
      <c r="C295" s="76" t="s">
        <v>91</v>
      </c>
      <c r="D295" s="24" t="s">
        <v>92</v>
      </c>
      <c r="E295" s="210">
        <v>84769</v>
      </c>
      <c r="F295" s="210">
        <v>63576.75</v>
      </c>
      <c r="G295" s="210">
        <v>0</v>
      </c>
      <c r="H295" s="214">
        <f t="shared" si="21"/>
        <v>0.75</v>
      </c>
    </row>
    <row r="296" spans="1:14" ht="22.2" x14ac:dyDescent="0.25">
      <c r="A296" s="50"/>
      <c r="B296" s="54"/>
      <c r="C296" s="26" t="s">
        <v>95</v>
      </c>
      <c r="D296" s="24" t="s">
        <v>96</v>
      </c>
      <c r="E296" s="210">
        <v>9501</v>
      </c>
      <c r="F296" s="210">
        <v>3952</v>
      </c>
      <c r="G296" s="210">
        <v>0</v>
      </c>
      <c r="H296" s="214">
        <f t="shared" si="21"/>
        <v>0.41595621513524894</v>
      </c>
      <c r="M296" s="262"/>
      <c r="N296" s="263"/>
    </row>
    <row r="297" spans="1:14" ht="22.2" x14ac:dyDescent="0.25">
      <c r="A297" s="50"/>
      <c r="B297" s="54"/>
      <c r="C297" s="26" t="s">
        <v>81</v>
      </c>
      <c r="D297" s="62" t="s">
        <v>82</v>
      </c>
      <c r="E297" s="210">
        <v>4972</v>
      </c>
      <c r="F297" s="210">
        <v>630</v>
      </c>
      <c r="G297" s="210">
        <v>0</v>
      </c>
      <c r="H297" s="214">
        <f t="shared" si="21"/>
        <v>0.12670957361222848</v>
      </c>
    </row>
    <row r="298" spans="1:14" ht="22.2" x14ac:dyDescent="0.25">
      <c r="A298" s="50"/>
      <c r="B298" s="54"/>
      <c r="C298" s="26" t="s">
        <v>289</v>
      </c>
      <c r="D298" s="195" t="s">
        <v>312</v>
      </c>
      <c r="E298" s="210">
        <v>21549</v>
      </c>
      <c r="F298" s="210">
        <v>2408.66</v>
      </c>
      <c r="G298" s="210">
        <v>0</v>
      </c>
      <c r="H298" s="214">
        <f t="shared" si="21"/>
        <v>0.11177595248039351</v>
      </c>
    </row>
    <row r="299" spans="1:14" x14ac:dyDescent="0.25">
      <c r="A299" s="50"/>
      <c r="B299" s="241"/>
      <c r="C299" s="291">
        <v>4790</v>
      </c>
      <c r="D299" s="195" t="s">
        <v>347</v>
      </c>
      <c r="E299" s="210">
        <v>1342097.98</v>
      </c>
      <c r="F299" s="210">
        <v>525961.82999999996</v>
      </c>
      <c r="G299" s="210">
        <v>0</v>
      </c>
      <c r="H299" s="214">
        <f t="shared" si="21"/>
        <v>0.39189525492021077</v>
      </c>
    </row>
    <row r="300" spans="1:14" x14ac:dyDescent="0.25">
      <c r="A300" s="50"/>
      <c r="B300" s="241"/>
      <c r="C300" s="136" t="s">
        <v>332</v>
      </c>
      <c r="D300" s="195" t="s">
        <v>348</v>
      </c>
      <c r="E300" s="210">
        <v>76163</v>
      </c>
      <c r="F300" s="210">
        <v>75945.19</v>
      </c>
      <c r="G300" s="210">
        <v>0</v>
      </c>
      <c r="H300" s="214">
        <f t="shared" si="21"/>
        <v>0.99714021243911088</v>
      </c>
    </row>
    <row r="301" spans="1:14" x14ac:dyDescent="0.25">
      <c r="A301" s="50"/>
      <c r="B301" s="54"/>
      <c r="C301" s="26" t="s">
        <v>16</v>
      </c>
      <c r="D301" s="24" t="s">
        <v>17</v>
      </c>
      <c r="E301" s="210">
        <v>1711158.4</v>
      </c>
      <c r="F301" s="210">
        <v>0</v>
      </c>
      <c r="G301" s="210">
        <v>0</v>
      </c>
      <c r="H301" s="214">
        <f>G301/E301</f>
        <v>0</v>
      </c>
    </row>
    <row r="302" spans="1:14" x14ac:dyDescent="0.25">
      <c r="A302" s="50"/>
      <c r="B302" s="241"/>
      <c r="C302" s="136" t="s">
        <v>319</v>
      </c>
      <c r="D302" s="24" t="s">
        <v>17</v>
      </c>
      <c r="E302" s="210">
        <v>791007.58</v>
      </c>
      <c r="F302" s="210">
        <v>0</v>
      </c>
      <c r="G302" s="210">
        <v>207.5</v>
      </c>
      <c r="H302" s="214">
        <f>G302/E302</f>
        <v>2.6232365560896394E-4</v>
      </c>
    </row>
    <row r="303" spans="1:14" x14ac:dyDescent="0.25">
      <c r="A303" s="50"/>
      <c r="B303" s="241"/>
      <c r="C303" s="136" t="s">
        <v>320</v>
      </c>
      <c r="D303" s="24" t="s">
        <v>17</v>
      </c>
      <c r="E303" s="210">
        <v>3897834.02</v>
      </c>
      <c r="F303" s="210">
        <v>0</v>
      </c>
      <c r="G303" s="210">
        <v>1022.5</v>
      </c>
      <c r="H303" s="214">
        <f>G303/E303</f>
        <v>2.6232517720187583E-4</v>
      </c>
    </row>
    <row r="304" spans="1:14" x14ac:dyDescent="0.25">
      <c r="A304" s="50"/>
      <c r="B304" s="298" t="s">
        <v>333</v>
      </c>
      <c r="C304" s="164"/>
      <c r="D304" s="30" t="s">
        <v>363</v>
      </c>
      <c r="E304" s="202">
        <f>SUM(E305:E315)</f>
        <v>258690</v>
      </c>
      <c r="F304" s="202">
        <f t="shared" ref="F304:G304" si="22">SUM(F305:F315)</f>
        <v>86392.860000000015</v>
      </c>
      <c r="G304" s="202">
        <f t="shared" si="22"/>
        <v>0</v>
      </c>
      <c r="H304" s="139">
        <f>F304/E304</f>
        <v>0.33396288994549467</v>
      </c>
    </row>
    <row r="305" spans="1:10" ht="22.2" x14ac:dyDescent="0.25">
      <c r="A305" s="121"/>
      <c r="B305" s="258"/>
      <c r="C305" s="279" t="s">
        <v>43</v>
      </c>
      <c r="D305" s="24" t="s">
        <v>192</v>
      </c>
      <c r="E305" s="257">
        <v>8467</v>
      </c>
      <c r="F305" s="257">
        <v>434.76</v>
      </c>
      <c r="G305" s="257">
        <v>0</v>
      </c>
      <c r="H305" s="214">
        <f t="shared" ref="H305:H315" si="23">F305/E305</f>
        <v>5.1347584740758234E-2</v>
      </c>
    </row>
    <row r="306" spans="1:10" x14ac:dyDescent="0.25">
      <c r="A306" s="121"/>
      <c r="B306" s="258"/>
      <c r="C306" s="279" t="s">
        <v>29</v>
      </c>
      <c r="D306" s="26" t="s">
        <v>30</v>
      </c>
      <c r="E306" s="257">
        <v>34680</v>
      </c>
      <c r="F306" s="257">
        <v>9470.84</v>
      </c>
      <c r="G306" s="257">
        <v>0</v>
      </c>
      <c r="H306" s="214">
        <f t="shared" si="23"/>
        <v>0.27309227220299886</v>
      </c>
    </row>
    <row r="307" spans="1:10" ht="22.2" x14ac:dyDescent="0.25">
      <c r="A307" s="121"/>
      <c r="B307" s="258"/>
      <c r="C307" s="279" t="s">
        <v>31</v>
      </c>
      <c r="D307" s="129" t="s">
        <v>299</v>
      </c>
      <c r="E307" s="257">
        <v>4729</v>
      </c>
      <c r="F307" s="257">
        <v>722.94</v>
      </c>
      <c r="G307" s="257">
        <v>0</v>
      </c>
      <c r="H307" s="214">
        <f t="shared" si="23"/>
        <v>0.1528737576654684</v>
      </c>
    </row>
    <row r="308" spans="1:10" x14ac:dyDescent="0.25">
      <c r="A308" s="121"/>
      <c r="B308" s="258"/>
      <c r="C308" s="279" t="s">
        <v>23</v>
      </c>
      <c r="D308" s="26" t="s">
        <v>24</v>
      </c>
      <c r="E308" s="257">
        <v>1000</v>
      </c>
      <c r="F308" s="257">
        <v>0</v>
      </c>
      <c r="G308" s="257">
        <v>0</v>
      </c>
      <c r="H308" s="214">
        <f t="shared" si="23"/>
        <v>0</v>
      </c>
    </row>
    <row r="309" spans="1:10" x14ac:dyDescent="0.25">
      <c r="A309" s="50"/>
      <c r="B309" s="259"/>
      <c r="C309" s="279" t="s">
        <v>32</v>
      </c>
      <c r="D309" s="24" t="s">
        <v>33</v>
      </c>
      <c r="E309" s="210">
        <v>3000</v>
      </c>
      <c r="F309" s="210">
        <v>0</v>
      </c>
      <c r="G309" s="210">
        <v>0</v>
      </c>
      <c r="H309" s="214">
        <f t="shared" si="23"/>
        <v>0</v>
      </c>
    </row>
    <row r="310" spans="1:10" x14ac:dyDescent="0.25">
      <c r="A310" s="50"/>
      <c r="B310" s="241"/>
      <c r="C310" s="279" t="s">
        <v>77</v>
      </c>
      <c r="D310" s="24" t="s">
        <v>277</v>
      </c>
      <c r="E310" s="210">
        <v>2000</v>
      </c>
      <c r="F310" s="210">
        <v>0</v>
      </c>
      <c r="G310" s="210">
        <v>0</v>
      </c>
      <c r="H310" s="214">
        <f t="shared" si="23"/>
        <v>0</v>
      </c>
    </row>
    <row r="311" spans="1:10" x14ac:dyDescent="0.25">
      <c r="A311" s="50"/>
      <c r="B311" s="241"/>
      <c r="C311" s="279" t="s">
        <v>10</v>
      </c>
      <c r="D311" s="26" t="s">
        <v>11</v>
      </c>
      <c r="E311" s="264">
        <v>1000</v>
      </c>
      <c r="F311" s="210">
        <v>0</v>
      </c>
      <c r="G311" s="210">
        <v>0</v>
      </c>
      <c r="H311" s="214">
        <f t="shared" si="23"/>
        <v>0</v>
      </c>
      <c r="I311" s="214"/>
    </row>
    <row r="312" spans="1:10" ht="22.2" x14ac:dyDescent="0.25">
      <c r="A312" s="50"/>
      <c r="B312" s="241"/>
      <c r="C312" s="279" t="s">
        <v>91</v>
      </c>
      <c r="D312" s="62" t="s">
        <v>92</v>
      </c>
      <c r="E312" s="264">
        <v>7453</v>
      </c>
      <c r="F312" s="210">
        <v>5589.75</v>
      </c>
      <c r="G312" s="211">
        <v>0</v>
      </c>
      <c r="H312" s="214">
        <f t="shared" si="23"/>
        <v>0.75</v>
      </c>
      <c r="I312" s="214"/>
    </row>
    <row r="313" spans="1:10" ht="22.2" x14ac:dyDescent="0.25">
      <c r="A313" s="50"/>
      <c r="B313" s="241"/>
      <c r="C313" s="280" t="s">
        <v>58</v>
      </c>
      <c r="D313" s="24" t="s">
        <v>59</v>
      </c>
      <c r="E313" s="264">
        <v>1692</v>
      </c>
      <c r="F313" s="210">
        <v>41.28</v>
      </c>
      <c r="G313" s="210">
        <v>0</v>
      </c>
      <c r="H313" s="214">
        <f t="shared" si="23"/>
        <v>2.4397163120567375E-2</v>
      </c>
      <c r="I313" s="255"/>
    </row>
    <row r="314" spans="1:10" x14ac:dyDescent="0.25">
      <c r="A314" s="50"/>
      <c r="B314" s="241"/>
      <c r="C314" s="280" t="s">
        <v>329</v>
      </c>
      <c r="D314" s="195" t="s">
        <v>347</v>
      </c>
      <c r="E314" s="264">
        <v>186318</v>
      </c>
      <c r="F314" s="210">
        <v>67562.3</v>
      </c>
      <c r="G314" s="210">
        <v>0</v>
      </c>
      <c r="H314" s="214">
        <f t="shared" si="23"/>
        <v>0.36261821187432242</v>
      </c>
      <c r="I314" s="255"/>
    </row>
    <row r="315" spans="1:10" x14ac:dyDescent="0.25">
      <c r="A315" s="50"/>
      <c r="B315" s="241"/>
      <c r="C315" s="290" t="s">
        <v>332</v>
      </c>
      <c r="D315" s="195" t="s">
        <v>348</v>
      </c>
      <c r="E315" s="265">
        <v>8351</v>
      </c>
      <c r="F315" s="260">
        <v>2570.9899999999998</v>
      </c>
      <c r="G315" s="210">
        <v>0</v>
      </c>
      <c r="H315" s="214">
        <f t="shared" si="23"/>
        <v>0.30786612381750683</v>
      </c>
      <c r="I315" s="261"/>
      <c r="J315" s="256"/>
    </row>
    <row r="316" spans="1:10" x14ac:dyDescent="0.25">
      <c r="A316" s="50"/>
      <c r="B316" s="90" t="s">
        <v>132</v>
      </c>
      <c r="C316" s="87"/>
      <c r="D316" s="29" t="s">
        <v>133</v>
      </c>
      <c r="E316" s="138">
        <f>SUM(E317:E318)</f>
        <v>519465</v>
      </c>
      <c r="F316" s="138">
        <f>SUM(F317:F318)</f>
        <v>324722.08</v>
      </c>
      <c r="G316" s="138">
        <f>SUM(G318:G318)</f>
        <v>0</v>
      </c>
      <c r="H316" s="139">
        <f t="shared" ref="H316:H347" si="24">F316/E316</f>
        <v>0.6251086791217888</v>
      </c>
    </row>
    <row r="317" spans="1:10" x14ac:dyDescent="0.25">
      <c r="A317" s="121"/>
      <c r="B317" s="122"/>
      <c r="C317" s="123">
        <v>3030</v>
      </c>
      <c r="D317" s="75" t="s">
        <v>76</v>
      </c>
      <c r="E317" s="142">
        <v>9000</v>
      </c>
      <c r="F317" s="142">
        <v>3283.38</v>
      </c>
      <c r="G317" s="142">
        <v>0</v>
      </c>
      <c r="H317" s="214">
        <f t="shared" si="24"/>
        <v>0.36482000000000003</v>
      </c>
    </row>
    <row r="318" spans="1:10" x14ac:dyDescent="0.25">
      <c r="A318" s="50"/>
      <c r="B318" s="92"/>
      <c r="C318" s="88">
        <v>4300</v>
      </c>
      <c r="D318" s="26" t="s">
        <v>11</v>
      </c>
      <c r="E318" s="158">
        <v>510465</v>
      </c>
      <c r="F318" s="158">
        <v>321438.7</v>
      </c>
      <c r="G318" s="158">
        <v>0</v>
      </c>
      <c r="H318" s="214">
        <f t="shared" si="24"/>
        <v>0.62969782453253409</v>
      </c>
    </row>
    <row r="319" spans="1:10" ht="22.2" x14ac:dyDescent="0.25">
      <c r="A319" s="50"/>
      <c r="B319" s="90" t="s">
        <v>134</v>
      </c>
      <c r="C319" s="87"/>
      <c r="D319" s="30" t="s">
        <v>135</v>
      </c>
      <c r="E319" s="138">
        <f>SUM(E322+E321+E320)</f>
        <v>42407</v>
      </c>
      <c r="F319" s="138">
        <f>SUM(F320:F322)</f>
        <v>2614.77</v>
      </c>
      <c r="G319" s="138">
        <f>SUM(G320:G322)</f>
        <v>0</v>
      </c>
      <c r="H319" s="139">
        <f t="shared" si="24"/>
        <v>6.1658924234206616E-2</v>
      </c>
    </row>
    <row r="320" spans="1:10" x14ac:dyDescent="0.25">
      <c r="A320" s="50"/>
      <c r="B320" s="70"/>
      <c r="C320" s="88">
        <v>4300</v>
      </c>
      <c r="D320" s="26" t="s">
        <v>11</v>
      </c>
      <c r="E320" s="158">
        <v>15300</v>
      </c>
      <c r="F320" s="158">
        <v>490.77</v>
      </c>
      <c r="G320" s="158">
        <v>0</v>
      </c>
      <c r="H320" s="214">
        <f t="shared" si="24"/>
        <v>3.207647058823529E-2</v>
      </c>
    </row>
    <row r="321" spans="1:8" x14ac:dyDescent="0.25">
      <c r="A321" s="50"/>
      <c r="B321" s="91"/>
      <c r="C321" s="88">
        <v>4410</v>
      </c>
      <c r="D321" s="26" t="s">
        <v>112</v>
      </c>
      <c r="E321" s="158">
        <v>8183</v>
      </c>
      <c r="F321" s="158">
        <v>0</v>
      </c>
      <c r="G321" s="158">
        <v>0</v>
      </c>
      <c r="H321" s="214">
        <f t="shared" si="24"/>
        <v>0</v>
      </c>
    </row>
    <row r="322" spans="1:8" ht="22.2" x14ac:dyDescent="0.25">
      <c r="A322" s="50"/>
      <c r="B322" s="93"/>
      <c r="C322" s="26" t="s">
        <v>81</v>
      </c>
      <c r="D322" s="62" t="s">
        <v>82</v>
      </c>
      <c r="E322" s="158">
        <v>18924</v>
      </c>
      <c r="F322" s="158">
        <v>2124</v>
      </c>
      <c r="G322" s="158">
        <v>0</v>
      </c>
      <c r="H322" s="214">
        <f t="shared" si="24"/>
        <v>0.11223842739378567</v>
      </c>
    </row>
    <row r="323" spans="1:8" x14ac:dyDescent="0.25">
      <c r="A323" s="50"/>
      <c r="B323" s="90" t="s">
        <v>136</v>
      </c>
      <c r="C323" s="29"/>
      <c r="D323" s="85" t="s">
        <v>208</v>
      </c>
      <c r="E323" s="138">
        <f>SUM(E324:E332)</f>
        <v>984375</v>
      </c>
      <c r="F323" s="138">
        <f>SUM(F324:F332)</f>
        <v>383822.52</v>
      </c>
      <c r="G323" s="138">
        <f>SUM(G324:G332)</f>
        <v>0</v>
      </c>
      <c r="H323" s="139">
        <f t="shared" si="24"/>
        <v>0.389914940952381</v>
      </c>
    </row>
    <row r="324" spans="1:8" ht="22.2" x14ac:dyDescent="0.25">
      <c r="A324" s="50"/>
      <c r="B324" s="70"/>
      <c r="C324" s="88">
        <v>3020</v>
      </c>
      <c r="D324" s="24" t="s">
        <v>192</v>
      </c>
      <c r="E324" s="158">
        <v>5240</v>
      </c>
      <c r="F324" s="158">
        <v>185</v>
      </c>
      <c r="G324" s="158">
        <v>0</v>
      </c>
      <c r="H324" s="214">
        <f t="shared" si="24"/>
        <v>3.5305343511450385E-2</v>
      </c>
    </row>
    <row r="325" spans="1:8" x14ac:dyDescent="0.25">
      <c r="A325" s="50"/>
      <c r="B325" s="91"/>
      <c r="C325" s="26" t="s">
        <v>45</v>
      </c>
      <c r="D325" s="26" t="s">
        <v>46</v>
      </c>
      <c r="E325" s="158">
        <v>428859</v>
      </c>
      <c r="F325" s="158">
        <v>166494.63</v>
      </c>
      <c r="G325" s="158">
        <v>0</v>
      </c>
      <c r="H325" s="214">
        <f t="shared" si="24"/>
        <v>0.38822696970332909</v>
      </c>
    </row>
    <row r="326" spans="1:8" x14ac:dyDescent="0.25">
      <c r="A326" s="50"/>
      <c r="B326" s="92"/>
      <c r="C326" s="26" t="s">
        <v>85</v>
      </c>
      <c r="D326" s="26" t="s">
        <v>86</v>
      </c>
      <c r="E326" s="158">
        <v>26628</v>
      </c>
      <c r="F326" s="158">
        <v>26508.13</v>
      </c>
      <c r="G326" s="158">
        <v>0</v>
      </c>
      <c r="H326" s="214">
        <f t="shared" si="24"/>
        <v>0.99549834760402589</v>
      </c>
    </row>
    <row r="327" spans="1:8" x14ac:dyDescent="0.25">
      <c r="A327" s="50"/>
      <c r="B327" s="92"/>
      <c r="C327" s="26" t="s">
        <v>29</v>
      </c>
      <c r="D327" s="26" t="s">
        <v>30</v>
      </c>
      <c r="E327" s="158">
        <v>114319</v>
      </c>
      <c r="F327" s="158">
        <v>30994.68</v>
      </c>
      <c r="G327" s="158">
        <v>0</v>
      </c>
      <c r="H327" s="214">
        <f t="shared" si="24"/>
        <v>0.27112448499374558</v>
      </c>
    </row>
    <row r="328" spans="1:8" ht="22.2" x14ac:dyDescent="0.25">
      <c r="A328" s="50"/>
      <c r="B328" s="92"/>
      <c r="C328" s="26" t="s">
        <v>31</v>
      </c>
      <c r="D328" s="129" t="s">
        <v>299</v>
      </c>
      <c r="E328" s="158">
        <v>15092</v>
      </c>
      <c r="F328" s="158">
        <v>2624.03</v>
      </c>
      <c r="G328" s="158">
        <v>0</v>
      </c>
      <c r="H328" s="214">
        <f t="shared" si="24"/>
        <v>0.17386893718526372</v>
      </c>
    </row>
    <row r="329" spans="1:8" x14ac:dyDescent="0.25">
      <c r="A329" s="50"/>
      <c r="B329" s="92"/>
      <c r="C329" s="26" t="s">
        <v>32</v>
      </c>
      <c r="D329" s="24" t="s">
        <v>33</v>
      </c>
      <c r="E329" s="158">
        <v>3000</v>
      </c>
      <c r="F329" s="158">
        <v>0</v>
      </c>
      <c r="G329" s="158">
        <v>0</v>
      </c>
      <c r="H329" s="214">
        <f t="shared" si="24"/>
        <v>0</v>
      </c>
    </row>
    <row r="330" spans="1:8" x14ac:dyDescent="0.25">
      <c r="A330" s="50"/>
      <c r="B330" s="92"/>
      <c r="C330" s="88">
        <v>4220</v>
      </c>
      <c r="D330" s="26" t="s">
        <v>137</v>
      </c>
      <c r="E330" s="158">
        <v>367485</v>
      </c>
      <c r="F330" s="158">
        <v>144315.54999999999</v>
      </c>
      <c r="G330" s="158">
        <v>0</v>
      </c>
      <c r="H330" s="214">
        <f t="shared" si="24"/>
        <v>0.39271140318652459</v>
      </c>
    </row>
    <row r="331" spans="1:8" ht="22.2" x14ac:dyDescent="0.25">
      <c r="A331" s="50"/>
      <c r="B331" s="93"/>
      <c r="C331" s="26" t="s">
        <v>91</v>
      </c>
      <c r="D331" s="62" t="s">
        <v>92</v>
      </c>
      <c r="E331" s="158">
        <v>16934</v>
      </c>
      <c r="F331" s="158">
        <v>12700.5</v>
      </c>
      <c r="G331" s="158">
        <v>0</v>
      </c>
      <c r="H331" s="214">
        <f t="shared" si="24"/>
        <v>0.75</v>
      </c>
    </row>
    <row r="332" spans="1:8" ht="22.2" x14ac:dyDescent="0.25">
      <c r="A332" s="50"/>
      <c r="B332" s="93"/>
      <c r="C332" s="26" t="s">
        <v>289</v>
      </c>
      <c r="D332" s="195" t="s">
        <v>296</v>
      </c>
      <c r="E332" s="158">
        <v>6818</v>
      </c>
      <c r="F332" s="158">
        <v>0</v>
      </c>
      <c r="G332" s="158">
        <v>0</v>
      </c>
      <c r="H332" s="214">
        <f t="shared" si="24"/>
        <v>0</v>
      </c>
    </row>
    <row r="333" spans="1:8" ht="67.2" customHeight="1" x14ac:dyDescent="0.25">
      <c r="A333" s="50"/>
      <c r="B333" s="94" t="s">
        <v>203</v>
      </c>
      <c r="C333" s="36"/>
      <c r="D333" s="37" t="s">
        <v>206</v>
      </c>
      <c r="E333" s="138">
        <f>SUM(E334:E355)</f>
        <v>870693</v>
      </c>
      <c r="F333" s="138">
        <f>SUM(F334:F355)</f>
        <v>371119.48</v>
      </c>
      <c r="G333" s="138">
        <f>SUM(G334:G353)</f>
        <v>0</v>
      </c>
      <c r="H333" s="139">
        <f t="shared" si="24"/>
        <v>0.42623459703936978</v>
      </c>
    </row>
    <row r="334" spans="1:8" ht="22.2" x14ac:dyDescent="0.25">
      <c r="A334" s="50"/>
      <c r="B334" s="70"/>
      <c r="C334" s="26" t="s">
        <v>129</v>
      </c>
      <c r="D334" s="24" t="s">
        <v>130</v>
      </c>
      <c r="E334" s="158">
        <v>645228</v>
      </c>
      <c r="F334" s="158">
        <v>297750.82</v>
      </c>
      <c r="G334" s="158">
        <v>0</v>
      </c>
      <c r="H334" s="214">
        <f t="shared" si="24"/>
        <v>0.46146605540987062</v>
      </c>
    </row>
    <row r="335" spans="1:8" ht="22.2" x14ac:dyDescent="0.25">
      <c r="A335" s="50"/>
      <c r="B335" s="92"/>
      <c r="C335" s="26" t="s">
        <v>43</v>
      </c>
      <c r="D335" s="24" t="s">
        <v>209</v>
      </c>
      <c r="E335" s="158">
        <v>7623</v>
      </c>
      <c r="F335" s="158">
        <v>3323.24</v>
      </c>
      <c r="G335" s="158">
        <v>0</v>
      </c>
      <c r="H335" s="214">
        <f t="shared" si="24"/>
        <v>0.43594910140364684</v>
      </c>
    </row>
    <row r="336" spans="1:8" x14ac:dyDescent="0.25">
      <c r="A336" s="50"/>
      <c r="B336" s="92"/>
      <c r="C336" s="26" t="s">
        <v>45</v>
      </c>
      <c r="D336" s="26" t="s">
        <v>46</v>
      </c>
      <c r="E336" s="158">
        <v>12150</v>
      </c>
      <c r="F336" s="158">
        <v>4411.91</v>
      </c>
      <c r="G336" s="158">
        <v>0</v>
      </c>
      <c r="H336" s="214">
        <f t="shared" si="24"/>
        <v>0.3631201646090535</v>
      </c>
    </row>
    <row r="337" spans="1:8" x14ac:dyDescent="0.25">
      <c r="A337" s="50"/>
      <c r="B337" s="92"/>
      <c r="C337" s="26" t="s">
        <v>85</v>
      </c>
      <c r="D337" s="26" t="s">
        <v>86</v>
      </c>
      <c r="E337" s="158">
        <v>1033</v>
      </c>
      <c r="F337" s="158">
        <v>734.21</v>
      </c>
      <c r="G337" s="158">
        <v>0</v>
      </c>
      <c r="H337" s="214">
        <f t="shared" si="24"/>
        <v>0.71075508228460793</v>
      </c>
    </row>
    <row r="338" spans="1:8" x14ac:dyDescent="0.25">
      <c r="A338" s="50"/>
      <c r="B338" s="92"/>
      <c r="C338" s="26" t="s">
        <v>29</v>
      </c>
      <c r="D338" s="26" t="s">
        <v>30</v>
      </c>
      <c r="E338" s="158">
        <v>34749</v>
      </c>
      <c r="F338" s="158">
        <v>9559.6</v>
      </c>
      <c r="G338" s="158">
        <v>0</v>
      </c>
      <c r="H338" s="214">
        <f t="shared" si="24"/>
        <v>0.27510431954876402</v>
      </c>
    </row>
    <row r="339" spans="1:8" ht="22.2" x14ac:dyDescent="0.25">
      <c r="A339" s="50"/>
      <c r="B339" s="92"/>
      <c r="C339" s="26" t="s">
        <v>31</v>
      </c>
      <c r="D339" s="129" t="s">
        <v>299</v>
      </c>
      <c r="E339" s="158">
        <v>4273</v>
      </c>
      <c r="F339" s="158">
        <v>1356.94</v>
      </c>
      <c r="G339" s="158">
        <v>0</v>
      </c>
      <c r="H339" s="214">
        <f t="shared" si="24"/>
        <v>0.3175614322490054</v>
      </c>
    </row>
    <row r="340" spans="1:8" x14ac:dyDescent="0.25">
      <c r="A340" s="50"/>
      <c r="B340" s="266"/>
      <c r="C340" s="136" t="s">
        <v>23</v>
      </c>
      <c r="D340" s="26" t="s">
        <v>24</v>
      </c>
      <c r="E340" s="158">
        <v>302</v>
      </c>
      <c r="F340" s="158">
        <v>0</v>
      </c>
      <c r="G340" s="158">
        <v>0</v>
      </c>
      <c r="H340" s="214">
        <f t="shared" si="24"/>
        <v>0</v>
      </c>
    </row>
    <row r="341" spans="1:8" x14ac:dyDescent="0.25">
      <c r="A341" s="50"/>
      <c r="B341" s="92"/>
      <c r="C341" s="26" t="s">
        <v>32</v>
      </c>
      <c r="D341" s="26" t="s">
        <v>33</v>
      </c>
      <c r="E341" s="158">
        <v>2637</v>
      </c>
      <c r="F341" s="158">
        <v>0</v>
      </c>
      <c r="G341" s="158">
        <v>0</v>
      </c>
      <c r="H341" s="214">
        <f t="shared" si="24"/>
        <v>0</v>
      </c>
    </row>
    <row r="342" spans="1:8" x14ac:dyDescent="0.25">
      <c r="A342" s="50"/>
      <c r="B342" s="92"/>
      <c r="C342" s="26" t="s">
        <v>77</v>
      </c>
      <c r="D342" s="24" t="s">
        <v>279</v>
      </c>
      <c r="E342" s="158">
        <v>3462</v>
      </c>
      <c r="F342" s="158">
        <v>389.98</v>
      </c>
      <c r="G342" s="158">
        <v>0</v>
      </c>
      <c r="H342" s="214">
        <f t="shared" si="24"/>
        <v>0.11264586943963027</v>
      </c>
    </row>
    <row r="343" spans="1:8" x14ac:dyDescent="0.25">
      <c r="A343" s="50"/>
      <c r="B343" s="92"/>
      <c r="C343" s="26" t="s">
        <v>14</v>
      </c>
      <c r="D343" s="26" t="s">
        <v>15</v>
      </c>
      <c r="E343" s="158">
        <v>2205</v>
      </c>
      <c r="F343" s="158">
        <v>0</v>
      </c>
      <c r="G343" s="158">
        <v>0</v>
      </c>
      <c r="H343" s="214">
        <f t="shared" si="24"/>
        <v>0</v>
      </c>
    </row>
    <row r="344" spans="1:8" x14ac:dyDescent="0.25">
      <c r="A344" s="50"/>
      <c r="B344" s="92"/>
      <c r="C344" s="26" t="s">
        <v>25</v>
      </c>
      <c r="D344" s="26" t="s">
        <v>26</v>
      </c>
      <c r="E344" s="158">
        <v>920</v>
      </c>
      <c r="F344" s="158">
        <v>0</v>
      </c>
      <c r="G344" s="158">
        <v>0</v>
      </c>
      <c r="H344" s="214">
        <f t="shared" si="24"/>
        <v>0</v>
      </c>
    </row>
    <row r="345" spans="1:8" x14ac:dyDescent="0.25">
      <c r="A345" s="50"/>
      <c r="B345" s="92"/>
      <c r="C345" s="26" t="s">
        <v>47</v>
      </c>
      <c r="D345" s="26" t="s">
        <v>48</v>
      </c>
      <c r="E345" s="158">
        <v>321</v>
      </c>
      <c r="F345" s="158">
        <v>0</v>
      </c>
      <c r="G345" s="158">
        <v>0</v>
      </c>
      <c r="H345" s="214">
        <f t="shared" si="24"/>
        <v>0</v>
      </c>
    </row>
    <row r="346" spans="1:8" x14ac:dyDescent="0.25">
      <c r="A346" s="50"/>
      <c r="B346" s="92"/>
      <c r="C346" s="26" t="s">
        <v>10</v>
      </c>
      <c r="D346" s="26" t="s">
        <v>11</v>
      </c>
      <c r="E346" s="158">
        <v>2440</v>
      </c>
      <c r="F346" s="158">
        <v>0</v>
      </c>
      <c r="G346" s="158">
        <v>0</v>
      </c>
      <c r="H346" s="214">
        <f t="shared" si="24"/>
        <v>0</v>
      </c>
    </row>
    <row r="347" spans="1:8" ht="22.2" x14ac:dyDescent="0.25">
      <c r="A347" s="50"/>
      <c r="B347" s="92"/>
      <c r="C347" s="26" t="s">
        <v>78</v>
      </c>
      <c r="D347" s="62" t="s">
        <v>205</v>
      </c>
      <c r="E347" s="158">
        <v>42</v>
      </c>
      <c r="F347" s="158">
        <v>0</v>
      </c>
      <c r="G347" s="158">
        <v>0</v>
      </c>
      <c r="H347" s="214">
        <f t="shared" si="24"/>
        <v>0</v>
      </c>
    </row>
    <row r="348" spans="1:8" x14ac:dyDescent="0.25">
      <c r="A348" s="50"/>
      <c r="B348" s="92"/>
      <c r="C348" s="26" t="s">
        <v>79</v>
      </c>
      <c r="D348" s="26" t="s">
        <v>112</v>
      </c>
      <c r="E348" s="158">
        <v>35</v>
      </c>
      <c r="F348" s="158">
        <v>0</v>
      </c>
      <c r="G348" s="158">
        <v>0</v>
      </c>
      <c r="H348" s="214">
        <f t="shared" ref="H348:H383" si="25">F348/E348</f>
        <v>0</v>
      </c>
    </row>
    <row r="349" spans="1:8" x14ac:dyDescent="0.25">
      <c r="A349" s="50"/>
      <c r="B349" s="92"/>
      <c r="C349" s="26" t="s">
        <v>12</v>
      </c>
      <c r="D349" s="26" t="s">
        <v>13</v>
      </c>
      <c r="E349" s="158">
        <v>21</v>
      </c>
      <c r="F349" s="158">
        <v>0</v>
      </c>
      <c r="G349" s="158">
        <v>0</v>
      </c>
      <c r="H349" s="214">
        <f t="shared" si="25"/>
        <v>0</v>
      </c>
    </row>
    <row r="350" spans="1:8" ht="21.6" customHeight="1" x14ac:dyDescent="0.25">
      <c r="A350" s="50"/>
      <c r="B350" s="92"/>
      <c r="C350" s="26" t="s">
        <v>91</v>
      </c>
      <c r="D350" s="24" t="s">
        <v>92</v>
      </c>
      <c r="E350" s="158">
        <v>4527</v>
      </c>
      <c r="F350" s="158">
        <v>3395.25</v>
      </c>
      <c r="G350" s="158">
        <v>0</v>
      </c>
      <c r="H350" s="214">
        <f t="shared" si="25"/>
        <v>0.75</v>
      </c>
    </row>
    <row r="351" spans="1:8" ht="22.2" x14ac:dyDescent="0.25">
      <c r="A351" s="50"/>
      <c r="B351" s="92"/>
      <c r="C351" s="26" t="s">
        <v>95</v>
      </c>
      <c r="D351" s="24" t="s">
        <v>96</v>
      </c>
      <c r="E351" s="158">
        <v>49</v>
      </c>
      <c r="F351" s="158">
        <v>0</v>
      </c>
      <c r="G351" s="158">
        <v>0</v>
      </c>
      <c r="H351" s="214">
        <f t="shared" si="25"/>
        <v>0</v>
      </c>
    </row>
    <row r="352" spans="1:8" ht="22.2" x14ac:dyDescent="0.25">
      <c r="A352" s="50"/>
      <c r="B352" s="92"/>
      <c r="C352" s="26" t="s">
        <v>81</v>
      </c>
      <c r="D352" s="62" t="s">
        <v>82</v>
      </c>
      <c r="E352" s="158">
        <v>2552</v>
      </c>
      <c r="F352" s="158">
        <v>0</v>
      </c>
      <c r="G352" s="158">
        <v>0</v>
      </c>
      <c r="H352" s="214">
        <f t="shared" si="25"/>
        <v>0</v>
      </c>
    </row>
    <row r="353" spans="1:8" ht="22.2" x14ac:dyDescent="0.25">
      <c r="A353" s="50"/>
      <c r="B353" s="92"/>
      <c r="C353" s="26" t="s">
        <v>289</v>
      </c>
      <c r="D353" s="195" t="s">
        <v>296</v>
      </c>
      <c r="E353" s="158">
        <v>593</v>
      </c>
      <c r="F353" s="158">
        <v>6.03</v>
      </c>
      <c r="G353" s="158">
        <v>0</v>
      </c>
      <c r="H353" s="214">
        <f t="shared" si="25"/>
        <v>1.0168634064080945E-2</v>
      </c>
    </row>
    <row r="354" spans="1:8" x14ac:dyDescent="0.25">
      <c r="A354" s="50"/>
      <c r="B354" s="266"/>
      <c r="C354" s="136" t="s">
        <v>329</v>
      </c>
      <c r="D354" s="195" t="s">
        <v>347</v>
      </c>
      <c r="E354" s="158">
        <v>135392</v>
      </c>
      <c r="F354" s="158">
        <v>42917.4</v>
      </c>
      <c r="G354" s="158">
        <v>0</v>
      </c>
      <c r="H354" s="214">
        <f t="shared" si="25"/>
        <v>0.31698623256913261</v>
      </c>
    </row>
    <row r="355" spans="1:8" x14ac:dyDescent="0.25">
      <c r="A355" s="50"/>
      <c r="B355" s="266"/>
      <c r="C355" s="136" t="s">
        <v>332</v>
      </c>
      <c r="D355" s="195" t="s">
        <v>348</v>
      </c>
      <c r="E355" s="158">
        <v>10139</v>
      </c>
      <c r="F355" s="158">
        <v>7274.1</v>
      </c>
      <c r="G355" s="158">
        <v>0</v>
      </c>
      <c r="H355" s="214">
        <f t="shared" si="25"/>
        <v>0.71743761712200416</v>
      </c>
    </row>
    <row r="356" spans="1:8" ht="44.4" customHeight="1" x14ac:dyDescent="0.25">
      <c r="A356" s="50"/>
      <c r="B356" s="90" t="s">
        <v>204</v>
      </c>
      <c r="C356" s="36"/>
      <c r="D356" s="37" t="s">
        <v>304</v>
      </c>
      <c r="E356" s="138">
        <f>SUM(E357:E378)</f>
        <v>2764814</v>
      </c>
      <c r="F356" s="138">
        <f>SUM(F357:F378)</f>
        <v>1295290.3699999999</v>
      </c>
      <c r="G356" s="138">
        <f>SUM(G357:G376)</f>
        <v>0</v>
      </c>
      <c r="H356" s="139">
        <f t="shared" si="25"/>
        <v>0.46849096177898403</v>
      </c>
    </row>
    <row r="357" spans="1:8" ht="22.2" x14ac:dyDescent="0.25">
      <c r="A357" s="50"/>
      <c r="B357" s="70"/>
      <c r="C357" s="26" t="s">
        <v>129</v>
      </c>
      <c r="D357" s="24" t="s">
        <v>130</v>
      </c>
      <c r="E357" s="158">
        <v>1418869</v>
      </c>
      <c r="F357" s="158">
        <v>633414.94999999995</v>
      </c>
      <c r="G357" s="158">
        <f>SUM(G358:G375)</f>
        <v>0</v>
      </c>
      <c r="H357" s="214">
        <f t="shared" si="25"/>
        <v>0.44642243223299682</v>
      </c>
    </row>
    <row r="358" spans="1:8" ht="22.2" x14ac:dyDescent="0.25">
      <c r="A358" s="50"/>
      <c r="B358" s="92"/>
      <c r="C358" s="26" t="s">
        <v>43</v>
      </c>
      <c r="D358" s="24" t="s">
        <v>209</v>
      </c>
      <c r="E358" s="158">
        <v>55871</v>
      </c>
      <c r="F358" s="158">
        <v>25332.71</v>
      </c>
      <c r="G358" s="158">
        <v>0</v>
      </c>
      <c r="H358" s="214">
        <f t="shared" si="25"/>
        <v>0.45341429364070807</v>
      </c>
    </row>
    <row r="359" spans="1:8" x14ac:dyDescent="0.25">
      <c r="A359" s="50"/>
      <c r="B359" s="92"/>
      <c r="C359" s="26" t="s">
        <v>45</v>
      </c>
      <c r="D359" s="26" t="s">
        <v>46</v>
      </c>
      <c r="E359" s="158">
        <v>162728</v>
      </c>
      <c r="F359" s="158">
        <v>28541.21</v>
      </c>
      <c r="G359" s="158">
        <v>0</v>
      </c>
      <c r="H359" s="214">
        <f t="shared" si="25"/>
        <v>0.17539212673909838</v>
      </c>
    </row>
    <row r="360" spans="1:8" x14ac:dyDescent="0.25">
      <c r="A360" s="50"/>
      <c r="B360" s="92"/>
      <c r="C360" s="26" t="s">
        <v>85</v>
      </c>
      <c r="D360" s="26" t="s">
        <v>86</v>
      </c>
      <c r="E360" s="158">
        <v>5076</v>
      </c>
      <c r="F360" s="158">
        <v>4557.05</v>
      </c>
      <c r="G360" s="158">
        <v>0</v>
      </c>
      <c r="H360" s="214">
        <f t="shared" si="25"/>
        <v>0.89776398739164698</v>
      </c>
    </row>
    <row r="361" spans="1:8" x14ac:dyDescent="0.25">
      <c r="A361" s="50"/>
      <c r="B361" s="92"/>
      <c r="C361" s="26" t="s">
        <v>29</v>
      </c>
      <c r="D361" s="26" t="s">
        <v>30</v>
      </c>
      <c r="E361" s="158">
        <v>143234</v>
      </c>
      <c r="F361" s="158">
        <v>84430.29</v>
      </c>
      <c r="G361" s="158">
        <v>0</v>
      </c>
      <c r="H361" s="214">
        <f t="shared" si="25"/>
        <v>0.58945704232235363</v>
      </c>
    </row>
    <row r="362" spans="1:8" ht="22.2" x14ac:dyDescent="0.25">
      <c r="A362" s="50"/>
      <c r="B362" s="92"/>
      <c r="C362" s="26" t="s">
        <v>31</v>
      </c>
      <c r="D362" s="129" t="s">
        <v>299</v>
      </c>
      <c r="E362" s="158">
        <v>21416</v>
      </c>
      <c r="F362" s="158">
        <v>11669.91</v>
      </c>
      <c r="G362" s="158">
        <v>0</v>
      </c>
      <c r="H362" s="214">
        <f t="shared" si="25"/>
        <v>0.54491548375046694</v>
      </c>
    </row>
    <row r="363" spans="1:8" x14ac:dyDescent="0.25">
      <c r="A363" s="50"/>
      <c r="B363" s="92"/>
      <c r="C363" s="26" t="s">
        <v>23</v>
      </c>
      <c r="D363" s="26" t="s">
        <v>24</v>
      </c>
      <c r="E363" s="158">
        <v>2934</v>
      </c>
      <c r="F363" s="158">
        <v>0</v>
      </c>
      <c r="G363" s="158">
        <v>0</v>
      </c>
      <c r="H363" s="214">
        <f t="shared" si="25"/>
        <v>0</v>
      </c>
    </row>
    <row r="364" spans="1:8" x14ac:dyDescent="0.25">
      <c r="A364" s="50"/>
      <c r="B364" s="92"/>
      <c r="C364" s="26" t="s">
        <v>32</v>
      </c>
      <c r="D364" s="26" t="s">
        <v>33</v>
      </c>
      <c r="E364" s="158">
        <v>20447</v>
      </c>
      <c r="F364" s="158">
        <v>1109.6300000000001</v>
      </c>
      <c r="G364" s="158">
        <v>0</v>
      </c>
      <c r="H364" s="214">
        <f t="shared" si="25"/>
        <v>5.4268596860175093E-2</v>
      </c>
    </row>
    <row r="365" spans="1:8" x14ac:dyDescent="0.25">
      <c r="A365" s="50"/>
      <c r="B365" s="92"/>
      <c r="C365" s="26" t="s">
        <v>77</v>
      </c>
      <c r="D365" s="24" t="s">
        <v>359</v>
      </c>
      <c r="E365" s="158">
        <v>1630</v>
      </c>
      <c r="F365" s="158">
        <v>102.94</v>
      </c>
      <c r="G365" s="158">
        <v>0</v>
      </c>
      <c r="H365" s="214">
        <f t="shared" si="25"/>
        <v>6.3153374233128834E-2</v>
      </c>
    </row>
    <row r="366" spans="1:8" x14ac:dyDescent="0.25">
      <c r="A366" s="50"/>
      <c r="B366" s="92"/>
      <c r="C366" s="26" t="s">
        <v>14</v>
      </c>
      <c r="D366" s="26" t="s">
        <v>15</v>
      </c>
      <c r="E366" s="158">
        <v>5819</v>
      </c>
      <c r="F366" s="158">
        <v>88.42</v>
      </c>
      <c r="G366" s="158">
        <v>0</v>
      </c>
      <c r="H366" s="214">
        <f t="shared" si="25"/>
        <v>1.5195050695995875E-2</v>
      </c>
    </row>
    <row r="367" spans="1:8" x14ac:dyDescent="0.25">
      <c r="A367" s="50"/>
      <c r="B367" s="92"/>
      <c r="C367" s="26" t="s">
        <v>25</v>
      </c>
      <c r="D367" s="26" t="s">
        <v>26</v>
      </c>
      <c r="E367" s="158">
        <v>13788</v>
      </c>
      <c r="F367" s="158">
        <v>2963.5</v>
      </c>
      <c r="G367" s="158">
        <v>0</v>
      </c>
      <c r="H367" s="214">
        <f t="shared" si="25"/>
        <v>0.2149332753118654</v>
      </c>
    </row>
    <row r="368" spans="1:8" x14ac:dyDescent="0.25">
      <c r="A368" s="50"/>
      <c r="B368" s="92"/>
      <c r="C368" s="26" t="s">
        <v>47</v>
      </c>
      <c r="D368" s="26" t="s">
        <v>48</v>
      </c>
      <c r="E368" s="158">
        <v>466</v>
      </c>
      <c r="F368" s="158">
        <v>1.1200000000000001</v>
      </c>
      <c r="G368" s="158">
        <v>0</v>
      </c>
      <c r="H368" s="214">
        <f t="shared" si="25"/>
        <v>2.4034334763948502E-3</v>
      </c>
    </row>
    <row r="369" spans="1:8" x14ac:dyDescent="0.25">
      <c r="A369" s="50"/>
      <c r="B369" s="92"/>
      <c r="C369" s="26" t="s">
        <v>10</v>
      </c>
      <c r="D369" s="26" t="s">
        <v>11</v>
      </c>
      <c r="E369" s="158">
        <v>12090</v>
      </c>
      <c r="F369" s="158">
        <v>9.5299999999999994</v>
      </c>
      <c r="G369" s="158">
        <v>0</v>
      </c>
      <c r="H369" s="214">
        <f t="shared" si="25"/>
        <v>7.8825475599669141E-4</v>
      </c>
    </row>
    <row r="370" spans="1:8" ht="22.2" x14ac:dyDescent="0.25">
      <c r="A370" s="50"/>
      <c r="B370" s="92"/>
      <c r="C370" s="26" t="s">
        <v>78</v>
      </c>
      <c r="D370" s="62" t="s">
        <v>205</v>
      </c>
      <c r="E370" s="158">
        <v>903</v>
      </c>
      <c r="F370" s="158">
        <v>0</v>
      </c>
      <c r="G370" s="158">
        <v>0</v>
      </c>
      <c r="H370" s="214">
        <f t="shared" si="25"/>
        <v>0</v>
      </c>
    </row>
    <row r="371" spans="1:8" x14ac:dyDescent="0.25">
      <c r="A371" s="50"/>
      <c r="B371" s="92"/>
      <c r="C371" s="26" t="s">
        <v>79</v>
      </c>
      <c r="D371" s="26" t="s">
        <v>112</v>
      </c>
      <c r="E371" s="158">
        <v>1514</v>
      </c>
      <c r="F371" s="158">
        <v>625.99</v>
      </c>
      <c r="G371" s="158">
        <v>0</v>
      </c>
      <c r="H371" s="214">
        <f t="shared" si="25"/>
        <v>0.41346763540290621</v>
      </c>
    </row>
    <row r="372" spans="1:8" x14ac:dyDescent="0.25">
      <c r="A372" s="50"/>
      <c r="B372" s="92"/>
      <c r="C372" s="26" t="s">
        <v>12</v>
      </c>
      <c r="D372" s="26" t="s">
        <v>13</v>
      </c>
      <c r="E372" s="158">
        <v>763</v>
      </c>
      <c r="F372" s="158">
        <v>0</v>
      </c>
      <c r="G372" s="158">
        <v>0</v>
      </c>
      <c r="H372" s="214">
        <f t="shared" si="25"/>
        <v>0</v>
      </c>
    </row>
    <row r="373" spans="1:8" ht="21.6" customHeight="1" x14ac:dyDescent="0.25">
      <c r="A373" s="50"/>
      <c r="B373" s="92"/>
      <c r="C373" s="26" t="s">
        <v>91</v>
      </c>
      <c r="D373" s="24" t="s">
        <v>92</v>
      </c>
      <c r="E373" s="158">
        <v>16664</v>
      </c>
      <c r="F373" s="158">
        <v>12498</v>
      </c>
      <c r="G373" s="158">
        <v>0</v>
      </c>
      <c r="H373" s="214">
        <f t="shared" si="25"/>
        <v>0.75</v>
      </c>
    </row>
    <row r="374" spans="1:8" ht="22.2" x14ac:dyDescent="0.25">
      <c r="A374" s="50"/>
      <c r="B374" s="92"/>
      <c r="C374" s="26" t="s">
        <v>95</v>
      </c>
      <c r="D374" s="24" t="s">
        <v>96</v>
      </c>
      <c r="E374" s="158">
        <v>580</v>
      </c>
      <c r="F374" s="158">
        <v>0</v>
      </c>
      <c r="G374" s="158">
        <v>0</v>
      </c>
      <c r="H374" s="214">
        <f t="shared" si="25"/>
        <v>0</v>
      </c>
    </row>
    <row r="375" spans="1:8" ht="22.2" x14ac:dyDescent="0.25">
      <c r="A375" s="50"/>
      <c r="B375" s="92"/>
      <c r="C375" s="26" t="s">
        <v>81</v>
      </c>
      <c r="D375" s="62" t="s">
        <v>82</v>
      </c>
      <c r="E375" s="158">
        <v>697</v>
      </c>
      <c r="F375" s="158">
        <v>0</v>
      </c>
      <c r="G375" s="158">
        <v>0</v>
      </c>
      <c r="H375" s="214">
        <f t="shared" si="25"/>
        <v>0</v>
      </c>
    </row>
    <row r="376" spans="1:8" ht="22.2" x14ac:dyDescent="0.25">
      <c r="A376" s="50"/>
      <c r="B376" s="92"/>
      <c r="C376" s="26" t="s">
        <v>289</v>
      </c>
      <c r="D376" s="195" t="s">
        <v>296</v>
      </c>
      <c r="E376" s="158">
        <v>9818</v>
      </c>
      <c r="F376" s="158">
        <v>2714.96</v>
      </c>
      <c r="G376" s="158">
        <v>0</v>
      </c>
      <c r="H376" s="214">
        <f t="shared" si="25"/>
        <v>0.2765288246078631</v>
      </c>
    </row>
    <row r="377" spans="1:8" x14ac:dyDescent="0.25">
      <c r="A377" s="50"/>
      <c r="B377" s="266"/>
      <c r="C377" s="136" t="s">
        <v>329</v>
      </c>
      <c r="D377" s="195" t="s">
        <v>347</v>
      </c>
      <c r="E377" s="158">
        <v>806975</v>
      </c>
      <c r="F377" s="158">
        <v>424798.26</v>
      </c>
      <c r="G377" s="158">
        <v>0</v>
      </c>
      <c r="H377" s="214">
        <f t="shared" si="25"/>
        <v>0.52640820347594408</v>
      </c>
    </row>
    <row r="378" spans="1:8" x14ac:dyDescent="0.25">
      <c r="A378" s="50"/>
      <c r="B378" s="266"/>
      <c r="C378" s="136" t="s">
        <v>332</v>
      </c>
      <c r="D378" s="195" t="s">
        <v>348</v>
      </c>
      <c r="E378" s="158">
        <v>62532</v>
      </c>
      <c r="F378" s="158">
        <v>62431.9</v>
      </c>
      <c r="G378" s="158">
        <v>0</v>
      </c>
      <c r="H378" s="214">
        <f t="shared" si="25"/>
        <v>0.99839921959956501</v>
      </c>
    </row>
    <row r="379" spans="1:8" ht="46.2" customHeight="1" x14ac:dyDescent="0.25">
      <c r="A379" s="50"/>
      <c r="B379" s="90" t="s">
        <v>270</v>
      </c>
      <c r="C379" s="29"/>
      <c r="D379" s="37" t="s">
        <v>298</v>
      </c>
      <c r="E379" s="138">
        <f>SUM(E380:E382)</f>
        <v>83123.25</v>
      </c>
      <c r="F379" s="138">
        <f>SUM(F380:F382)</f>
        <v>27364.17</v>
      </c>
      <c r="G379" s="138">
        <f>SUM(G380:G382)</f>
        <v>0</v>
      </c>
      <c r="H379" s="139">
        <f t="shared" si="25"/>
        <v>0.32919995308171901</v>
      </c>
    </row>
    <row r="380" spans="1:8" ht="54.6" x14ac:dyDescent="0.25">
      <c r="A380" s="50"/>
      <c r="B380" s="92"/>
      <c r="C380" s="26" t="s">
        <v>268</v>
      </c>
      <c r="D380" s="62" t="s">
        <v>280</v>
      </c>
      <c r="E380" s="158">
        <v>27364.17</v>
      </c>
      <c r="F380" s="158">
        <v>27364.17</v>
      </c>
      <c r="G380" s="158">
        <v>0</v>
      </c>
      <c r="H380" s="214">
        <f t="shared" si="25"/>
        <v>1</v>
      </c>
    </row>
    <row r="381" spans="1:8" x14ac:dyDescent="0.25">
      <c r="A381" s="50"/>
      <c r="B381" s="92"/>
      <c r="C381" s="26" t="s">
        <v>269</v>
      </c>
      <c r="D381" s="62" t="s">
        <v>271</v>
      </c>
      <c r="E381" s="158">
        <v>54936.09</v>
      </c>
      <c r="F381" s="158">
        <v>0</v>
      </c>
      <c r="G381" s="158">
        <v>0</v>
      </c>
      <c r="H381" s="214">
        <f t="shared" si="25"/>
        <v>0</v>
      </c>
    </row>
    <row r="382" spans="1:8" x14ac:dyDescent="0.25">
      <c r="A382" s="50"/>
      <c r="B382" s="92"/>
      <c r="C382" s="26" t="s">
        <v>32</v>
      </c>
      <c r="D382" s="26" t="s">
        <v>33</v>
      </c>
      <c r="E382" s="158">
        <v>822.99</v>
      </c>
      <c r="F382" s="158">
        <v>0</v>
      </c>
      <c r="G382" s="158">
        <v>0</v>
      </c>
      <c r="H382" s="214">
        <f t="shared" si="25"/>
        <v>0</v>
      </c>
    </row>
    <row r="383" spans="1:8" x14ac:dyDescent="0.25">
      <c r="A383" s="50"/>
      <c r="B383" s="90" t="s">
        <v>138</v>
      </c>
      <c r="C383" s="87"/>
      <c r="D383" s="29" t="s">
        <v>28</v>
      </c>
      <c r="E383" s="138">
        <f>SUM(E384:E389)</f>
        <v>522444</v>
      </c>
      <c r="F383" s="138">
        <f>SUM(F384:F389)</f>
        <v>441843.54000000004</v>
      </c>
      <c r="G383" s="138">
        <f>SUM(G385:G389)</f>
        <v>0</v>
      </c>
      <c r="H383" s="139">
        <f t="shared" si="25"/>
        <v>0.84572421159014177</v>
      </c>
    </row>
    <row r="384" spans="1:8" x14ac:dyDescent="0.25">
      <c r="A384" s="50"/>
      <c r="B384" s="95"/>
      <c r="C384" s="277">
        <v>4170</v>
      </c>
      <c r="D384" s="26" t="s">
        <v>24</v>
      </c>
      <c r="E384" s="142">
        <v>2500</v>
      </c>
      <c r="F384" s="142">
        <v>0</v>
      </c>
      <c r="G384" s="142">
        <v>0</v>
      </c>
      <c r="H384" s="214">
        <f t="shared" ref="H384:H407" si="26">F384/E384</f>
        <v>0</v>
      </c>
    </row>
    <row r="385" spans="1:8" x14ac:dyDescent="0.25">
      <c r="A385" s="50"/>
      <c r="B385" s="91"/>
      <c r="C385" s="88">
        <v>4210</v>
      </c>
      <c r="D385" s="26" t="s">
        <v>33</v>
      </c>
      <c r="E385" s="158">
        <v>17000</v>
      </c>
      <c r="F385" s="158">
        <v>5611.51</v>
      </c>
      <c r="G385" s="158">
        <v>0</v>
      </c>
      <c r="H385" s="214">
        <f t="shared" si="26"/>
        <v>0.33008882352941177</v>
      </c>
    </row>
    <row r="386" spans="1:8" x14ac:dyDescent="0.25">
      <c r="A386" s="50"/>
      <c r="B386" s="91"/>
      <c r="C386" s="177">
        <v>4217</v>
      </c>
      <c r="D386" s="26" t="s">
        <v>33</v>
      </c>
      <c r="E386" s="158">
        <v>214600</v>
      </c>
      <c r="F386" s="158">
        <v>212989.53</v>
      </c>
      <c r="G386" s="158">
        <v>0</v>
      </c>
      <c r="H386" s="214">
        <f t="shared" si="26"/>
        <v>0.99249547996272136</v>
      </c>
    </row>
    <row r="387" spans="1:8" x14ac:dyDescent="0.25">
      <c r="A387" s="50"/>
      <c r="B387" s="91"/>
      <c r="C387" s="88">
        <v>4300</v>
      </c>
      <c r="D387" s="26" t="s">
        <v>11</v>
      </c>
      <c r="E387" s="158">
        <v>95003</v>
      </c>
      <c r="F387" s="158">
        <v>77801.75</v>
      </c>
      <c r="G387" s="158">
        <v>0</v>
      </c>
      <c r="H387" s="214">
        <f t="shared" si="26"/>
        <v>0.81893992821279327</v>
      </c>
    </row>
    <row r="388" spans="1:8" x14ac:dyDescent="0.25">
      <c r="A388" s="50"/>
      <c r="B388" s="269"/>
      <c r="C388" s="177">
        <v>4437</v>
      </c>
      <c r="D388" s="26" t="s">
        <v>346</v>
      </c>
      <c r="E388" s="158">
        <v>1740</v>
      </c>
      <c r="F388" s="158">
        <v>1740</v>
      </c>
      <c r="G388" s="158">
        <v>0</v>
      </c>
      <c r="H388" s="214">
        <f t="shared" si="26"/>
        <v>1</v>
      </c>
    </row>
    <row r="389" spans="1:8" ht="23.4" customHeight="1" x14ac:dyDescent="0.25">
      <c r="A389" s="50"/>
      <c r="B389" s="91"/>
      <c r="C389" s="88">
        <v>4440</v>
      </c>
      <c r="D389" s="24" t="s">
        <v>92</v>
      </c>
      <c r="E389" s="158">
        <v>191601</v>
      </c>
      <c r="F389" s="158">
        <v>143700.75</v>
      </c>
      <c r="G389" s="158">
        <v>0</v>
      </c>
      <c r="H389" s="214">
        <f t="shared" si="26"/>
        <v>0.75</v>
      </c>
    </row>
    <row r="390" spans="1:8" x14ac:dyDescent="0.25">
      <c r="A390" s="147" t="s">
        <v>139</v>
      </c>
      <c r="B390" s="148"/>
      <c r="C390" s="149"/>
      <c r="D390" s="149" t="s">
        <v>140</v>
      </c>
      <c r="E390" s="150">
        <f>SUM(E391,E396,E406)</f>
        <v>277262.15000000002</v>
      </c>
      <c r="F390" s="150">
        <f>SUM(F391+F396+F406)</f>
        <v>110476.79</v>
      </c>
      <c r="G390" s="150">
        <f>SUM(G391+G396+G406)</f>
        <v>0</v>
      </c>
      <c r="H390" s="139">
        <f t="shared" si="26"/>
        <v>0.39845608208693462</v>
      </c>
    </row>
    <row r="391" spans="1:8" x14ac:dyDescent="0.25">
      <c r="A391" s="152"/>
      <c r="B391" s="137" t="s">
        <v>141</v>
      </c>
      <c r="C391" s="153"/>
      <c r="D391" s="154" t="s">
        <v>142</v>
      </c>
      <c r="E391" s="138">
        <f>SUM(E392:E395)</f>
        <v>5600</v>
      </c>
      <c r="F391" s="138">
        <f>SUM(F392:F395)</f>
        <v>1095</v>
      </c>
      <c r="G391" s="138">
        <f>SUM(G394:G395)</f>
        <v>0</v>
      </c>
      <c r="H391" s="139">
        <f t="shared" si="26"/>
        <v>0.19553571428571428</v>
      </c>
    </row>
    <row r="392" spans="1:8" x14ac:dyDescent="0.25">
      <c r="A392" s="267"/>
      <c r="B392" s="268"/>
      <c r="C392" s="278" t="s">
        <v>29</v>
      </c>
      <c r="D392" s="26" t="s">
        <v>30</v>
      </c>
      <c r="E392" s="142">
        <v>100</v>
      </c>
      <c r="F392" s="142">
        <v>0</v>
      </c>
      <c r="G392" s="142">
        <v>0</v>
      </c>
      <c r="H392" s="214">
        <f>F392/E392</f>
        <v>0</v>
      </c>
    </row>
    <row r="393" spans="1:8" x14ac:dyDescent="0.25">
      <c r="A393" s="267"/>
      <c r="B393" s="268"/>
      <c r="C393" s="278" t="s">
        <v>23</v>
      </c>
      <c r="D393" s="26" t="s">
        <v>30</v>
      </c>
      <c r="E393" s="142">
        <v>2500</v>
      </c>
      <c r="F393" s="142">
        <v>0</v>
      </c>
      <c r="G393" s="142">
        <v>0</v>
      </c>
      <c r="H393" s="214">
        <f>F393/E393</f>
        <v>0</v>
      </c>
    </row>
    <row r="394" spans="1:8" x14ac:dyDescent="0.25">
      <c r="A394" s="155"/>
      <c r="B394" s="156"/>
      <c r="C394" s="157" t="s">
        <v>32</v>
      </c>
      <c r="D394" s="136" t="s">
        <v>33</v>
      </c>
      <c r="E394" s="158">
        <v>1000</v>
      </c>
      <c r="F394" s="158">
        <v>0</v>
      </c>
      <c r="G394" s="158">
        <v>0</v>
      </c>
      <c r="H394" s="214">
        <f t="shared" si="26"/>
        <v>0</v>
      </c>
    </row>
    <row r="395" spans="1:8" x14ac:dyDescent="0.25">
      <c r="A395" s="155"/>
      <c r="B395" s="156"/>
      <c r="C395" s="157" t="s">
        <v>10</v>
      </c>
      <c r="D395" s="136" t="s">
        <v>11</v>
      </c>
      <c r="E395" s="158">
        <v>2000</v>
      </c>
      <c r="F395" s="158">
        <v>1095</v>
      </c>
      <c r="G395" s="158">
        <v>0</v>
      </c>
      <c r="H395" s="214">
        <f t="shared" si="26"/>
        <v>0.54749999999999999</v>
      </c>
    </row>
    <row r="396" spans="1:8" x14ac:dyDescent="0.25">
      <c r="A396" s="155"/>
      <c r="B396" s="137" t="s">
        <v>143</v>
      </c>
      <c r="C396" s="159"/>
      <c r="D396" s="137" t="s">
        <v>144</v>
      </c>
      <c r="E396" s="138">
        <f>SUM(E397:E405)</f>
        <v>254662.15</v>
      </c>
      <c r="F396" s="138">
        <f>SUM(F397:F405)</f>
        <v>97381.79</v>
      </c>
      <c r="G396" s="138">
        <f>SUM(G398:G403)</f>
        <v>0</v>
      </c>
      <c r="H396" s="139">
        <f t="shared" si="26"/>
        <v>0.38239600977216281</v>
      </c>
    </row>
    <row r="397" spans="1:8" ht="36.6" customHeight="1" x14ac:dyDescent="0.25">
      <c r="A397" s="155"/>
      <c r="B397" s="160"/>
      <c r="C397" s="157" t="s">
        <v>211</v>
      </c>
      <c r="D397" s="161" t="s">
        <v>212</v>
      </c>
      <c r="E397" s="158">
        <v>47000</v>
      </c>
      <c r="F397" s="158">
        <v>0</v>
      </c>
      <c r="G397" s="158">
        <v>0</v>
      </c>
      <c r="H397" s="214">
        <f t="shared" si="26"/>
        <v>0</v>
      </c>
    </row>
    <row r="398" spans="1:8" ht="33" x14ac:dyDescent="0.25">
      <c r="A398" s="155"/>
      <c r="B398" s="162"/>
      <c r="C398" s="157" t="s">
        <v>102</v>
      </c>
      <c r="D398" s="161" t="s">
        <v>103</v>
      </c>
      <c r="E398" s="158">
        <v>44000</v>
      </c>
      <c r="F398" s="158">
        <v>15000</v>
      </c>
      <c r="G398" s="158">
        <v>0</v>
      </c>
      <c r="H398" s="214">
        <f t="shared" si="26"/>
        <v>0.34090909090909088</v>
      </c>
    </row>
    <row r="399" spans="1:8" x14ac:dyDescent="0.25">
      <c r="A399" s="50"/>
      <c r="B399" s="57"/>
      <c r="C399" s="76" t="s">
        <v>29</v>
      </c>
      <c r="D399" s="26" t="s">
        <v>30</v>
      </c>
      <c r="E399" s="158">
        <v>1149</v>
      </c>
      <c r="F399" s="158">
        <v>1148.28</v>
      </c>
      <c r="G399" s="158">
        <v>0</v>
      </c>
      <c r="H399" s="214">
        <f t="shared" si="26"/>
        <v>0.99937336814621403</v>
      </c>
    </row>
    <row r="400" spans="1:8" x14ac:dyDescent="0.25">
      <c r="A400" s="50"/>
      <c r="B400" s="92"/>
      <c r="C400" s="76" t="s">
        <v>23</v>
      </c>
      <c r="D400" s="26" t="s">
        <v>30</v>
      </c>
      <c r="E400" s="158">
        <v>121851</v>
      </c>
      <c r="F400" s="158">
        <v>59514.03</v>
      </c>
      <c r="G400" s="158">
        <v>0</v>
      </c>
      <c r="H400" s="214">
        <f t="shared" si="26"/>
        <v>0.48841642661939583</v>
      </c>
    </row>
    <row r="401" spans="1:8" x14ac:dyDescent="0.25">
      <c r="A401" s="50"/>
      <c r="B401" s="92"/>
      <c r="C401" s="76" t="s">
        <v>32</v>
      </c>
      <c r="D401" s="26" t="s">
        <v>33</v>
      </c>
      <c r="E401" s="158">
        <v>2362.15</v>
      </c>
      <c r="F401" s="158">
        <v>306.64</v>
      </c>
      <c r="G401" s="158">
        <v>0</v>
      </c>
      <c r="H401" s="214">
        <f t="shared" si="26"/>
        <v>0.12981394068962596</v>
      </c>
    </row>
    <row r="402" spans="1:8" x14ac:dyDescent="0.25">
      <c r="A402" s="50"/>
      <c r="B402" s="71"/>
      <c r="C402" s="76" t="s">
        <v>14</v>
      </c>
      <c r="D402" s="24" t="s">
        <v>15</v>
      </c>
      <c r="E402" s="158">
        <v>2000</v>
      </c>
      <c r="F402" s="158">
        <v>0</v>
      </c>
      <c r="G402" s="158">
        <v>0</v>
      </c>
      <c r="H402" s="214">
        <f t="shared" si="26"/>
        <v>0</v>
      </c>
    </row>
    <row r="403" spans="1:8" x14ac:dyDescent="0.25">
      <c r="A403" s="50"/>
      <c r="B403" s="71"/>
      <c r="C403" s="76">
        <v>4300</v>
      </c>
      <c r="D403" s="26" t="s">
        <v>11</v>
      </c>
      <c r="E403" s="158">
        <v>35000</v>
      </c>
      <c r="F403" s="158">
        <v>21280</v>
      </c>
      <c r="G403" s="158">
        <v>0</v>
      </c>
      <c r="H403" s="214">
        <f t="shared" si="26"/>
        <v>0.60799999999999998</v>
      </c>
    </row>
    <row r="404" spans="1:8" x14ac:dyDescent="0.25">
      <c r="A404" s="50"/>
      <c r="B404" s="71"/>
      <c r="C404" s="76" t="s">
        <v>78</v>
      </c>
      <c r="D404" s="26" t="s">
        <v>205</v>
      </c>
      <c r="E404" s="158">
        <v>300</v>
      </c>
      <c r="F404" s="158">
        <v>132.84</v>
      </c>
      <c r="G404" s="158">
        <v>0</v>
      </c>
      <c r="H404" s="214">
        <f t="shared" si="26"/>
        <v>0.44280000000000003</v>
      </c>
    </row>
    <row r="405" spans="1:8" ht="22.2" x14ac:dyDescent="0.25">
      <c r="A405" s="50"/>
      <c r="B405" s="71"/>
      <c r="C405" s="76" t="s">
        <v>81</v>
      </c>
      <c r="D405" s="24" t="s">
        <v>274</v>
      </c>
      <c r="E405" s="158">
        <v>1000</v>
      </c>
      <c r="F405" s="158">
        <v>0</v>
      </c>
      <c r="G405" s="158">
        <v>0</v>
      </c>
      <c r="H405" s="214">
        <f t="shared" si="26"/>
        <v>0</v>
      </c>
    </row>
    <row r="406" spans="1:8" x14ac:dyDescent="0.25">
      <c r="A406" s="50"/>
      <c r="B406" s="69">
        <v>85195</v>
      </c>
      <c r="C406" s="36"/>
      <c r="D406" s="37" t="s">
        <v>28</v>
      </c>
      <c r="E406" s="138">
        <f>SUM(E407:E407)</f>
        <v>17000</v>
      </c>
      <c r="F406" s="138">
        <f>SUM(F407:F407)</f>
        <v>12000</v>
      </c>
      <c r="G406" s="138">
        <f>SUM(G407:G407)</f>
        <v>0</v>
      </c>
      <c r="H406" s="139">
        <f t="shared" si="26"/>
        <v>0.70588235294117652</v>
      </c>
    </row>
    <row r="407" spans="1:8" ht="33" x14ac:dyDescent="0.25">
      <c r="A407" s="50"/>
      <c r="B407" s="97"/>
      <c r="C407" s="26" t="s">
        <v>102</v>
      </c>
      <c r="D407" s="24" t="s">
        <v>103</v>
      </c>
      <c r="E407" s="158">
        <v>17000</v>
      </c>
      <c r="F407" s="158">
        <v>12000</v>
      </c>
      <c r="G407" s="158">
        <v>0</v>
      </c>
      <c r="H407" s="214">
        <f t="shared" si="26"/>
        <v>0.70588235294117652</v>
      </c>
    </row>
    <row r="408" spans="1:8" x14ac:dyDescent="0.25">
      <c r="A408" s="55" t="s">
        <v>145</v>
      </c>
      <c r="B408" s="17"/>
      <c r="C408" s="98"/>
      <c r="D408" s="17" t="s">
        <v>146</v>
      </c>
      <c r="E408" s="150">
        <f>SUM(E409+E411+E415+E417+E420+E423+E425+E449+E452+E445+E461+E454)</f>
        <v>5128099.3100000005</v>
      </c>
      <c r="F408" s="150">
        <f>SUM(F409+F411+F415+F417+F420+F423+F425+F449+F452+F445+F461+F454)</f>
        <v>2911664.75</v>
      </c>
      <c r="G408" s="150">
        <f>(G425+G415+G409+G411+G417+G420+G423+G449+G452+G445)</f>
        <v>0</v>
      </c>
      <c r="H408" s="139">
        <f>(G408+F408)/E408</f>
        <v>0.56778634226566871</v>
      </c>
    </row>
    <row r="409" spans="1:8" x14ac:dyDescent="0.25">
      <c r="A409" s="143"/>
      <c r="B409" s="137" t="s">
        <v>147</v>
      </c>
      <c r="C409" s="137"/>
      <c r="D409" s="137" t="s">
        <v>148</v>
      </c>
      <c r="E409" s="138">
        <f>SUM(E410:E410)</f>
        <v>910200</v>
      </c>
      <c r="F409" s="138">
        <f>SUM(F410:F410)</f>
        <v>555842</v>
      </c>
      <c r="G409" s="138">
        <f>SUM(G410:G410)</f>
        <v>0</v>
      </c>
      <c r="H409" s="139">
        <f t="shared" ref="H409:H424" si="27">F409/E409</f>
        <v>0.61068116897385194</v>
      </c>
    </row>
    <row r="410" spans="1:8" ht="32.4" x14ac:dyDescent="0.25">
      <c r="A410" s="144"/>
      <c r="B410" s="166"/>
      <c r="C410" s="157" t="s">
        <v>149</v>
      </c>
      <c r="D410" s="167" t="s">
        <v>150</v>
      </c>
      <c r="E410" s="158">
        <v>910200</v>
      </c>
      <c r="F410" s="158">
        <v>555842</v>
      </c>
      <c r="G410" s="158">
        <v>0</v>
      </c>
      <c r="H410" s="214">
        <f t="shared" si="27"/>
        <v>0.61068116897385194</v>
      </c>
    </row>
    <row r="411" spans="1:8" ht="21.6" x14ac:dyDescent="0.25">
      <c r="A411" s="144"/>
      <c r="B411" s="159" t="s">
        <v>232</v>
      </c>
      <c r="C411" s="153"/>
      <c r="D411" s="169" t="s">
        <v>233</v>
      </c>
      <c r="E411" s="138">
        <f>SUM(E412:E414)</f>
        <v>2000</v>
      </c>
      <c r="F411" s="138">
        <f>SUM(F412:F414)</f>
        <v>580</v>
      </c>
      <c r="G411" s="138">
        <f>SUM(G412:G414)</f>
        <v>0</v>
      </c>
      <c r="H411" s="139">
        <f t="shared" si="27"/>
        <v>0.28999999999999998</v>
      </c>
    </row>
    <row r="412" spans="1:8" x14ac:dyDescent="0.25">
      <c r="A412" s="144"/>
      <c r="B412" s="170"/>
      <c r="C412" s="157" t="s">
        <v>32</v>
      </c>
      <c r="D412" s="136" t="s">
        <v>33</v>
      </c>
      <c r="E412" s="158">
        <v>500</v>
      </c>
      <c r="F412" s="158">
        <v>0</v>
      </c>
      <c r="G412" s="158">
        <v>0</v>
      </c>
      <c r="H412" s="214">
        <f t="shared" si="27"/>
        <v>0</v>
      </c>
    </row>
    <row r="413" spans="1:8" x14ac:dyDescent="0.25">
      <c r="A413" s="144"/>
      <c r="B413" s="170"/>
      <c r="C413" s="157" t="s">
        <v>10</v>
      </c>
      <c r="D413" s="136" t="s">
        <v>11</v>
      </c>
      <c r="E413" s="158">
        <v>500</v>
      </c>
      <c r="F413" s="158">
        <v>0</v>
      </c>
      <c r="G413" s="158">
        <v>0</v>
      </c>
      <c r="H413" s="214">
        <f t="shared" si="27"/>
        <v>0</v>
      </c>
    </row>
    <row r="414" spans="1:8" ht="22.8" customHeight="1" x14ac:dyDescent="0.25">
      <c r="A414" s="144"/>
      <c r="B414" s="170"/>
      <c r="C414" s="200" t="s">
        <v>81</v>
      </c>
      <c r="D414" s="179" t="s">
        <v>274</v>
      </c>
      <c r="E414" s="158">
        <v>1000</v>
      </c>
      <c r="F414" s="158">
        <v>580</v>
      </c>
      <c r="G414" s="158">
        <v>0</v>
      </c>
      <c r="H414" s="214">
        <f t="shared" si="27"/>
        <v>0.57999999999999996</v>
      </c>
    </row>
    <row r="415" spans="1:8" ht="57" customHeight="1" x14ac:dyDescent="0.25">
      <c r="A415" s="144"/>
      <c r="B415" s="159" t="s">
        <v>154</v>
      </c>
      <c r="C415" s="153"/>
      <c r="D415" s="215" t="s">
        <v>305</v>
      </c>
      <c r="E415" s="138">
        <f>SUM(E416:E416)</f>
        <v>33000</v>
      </c>
      <c r="F415" s="138">
        <f>SUM(F416:F416)</f>
        <v>14702.33</v>
      </c>
      <c r="G415" s="138">
        <f>SUM(G416:G416)</f>
        <v>0</v>
      </c>
      <c r="H415" s="139">
        <f t="shared" si="27"/>
        <v>0.44552515151515154</v>
      </c>
    </row>
    <row r="416" spans="1:8" x14ac:dyDescent="0.25">
      <c r="A416" s="144"/>
      <c r="B416" s="170"/>
      <c r="C416" s="157" t="s">
        <v>155</v>
      </c>
      <c r="D416" s="171" t="s">
        <v>234</v>
      </c>
      <c r="E416" s="158">
        <v>33000</v>
      </c>
      <c r="F416" s="158">
        <v>14702.33</v>
      </c>
      <c r="G416" s="158">
        <v>0</v>
      </c>
      <c r="H416" s="214">
        <f t="shared" si="27"/>
        <v>0.44552515151515154</v>
      </c>
    </row>
    <row r="417" spans="1:8" ht="33" x14ac:dyDescent="0.25">
      <c r="A417" s="144"/>
      <c r="B417" s="137" t="s">
        <v>156</v>
      </c>
      <c r="C417" s="137"/>
      <c r="D417" s="172" t="s">
        <v>241</v>
      </c>
      <c r="E417" s="138">
        <f>SUM(E418:E419)</f>
        <v>337600</v>
      </c>
      <c r="F417" s="138">
        <f>SUM(F418:F419)</f>
        <v>106409.27</v>
      </c>
      <c r="G417" s="138">
        <f>SUM(G418:G418)</f>
        <v>0</v>
      </c>
      <c r="H417" s="139">
        <f t="shared" si="27"/>
        <v>0.31519333530805688</v>
      </c>
    </row>
    <row r="418" spans="1:8" x14ac:dyDescent="0.25">
      <c r="A418" s="163"/>
      <c r="B418" s="160"/>
      <c r="C418" s="136" t="s">
        <v>152</v>
      </c>
      <c r="D418" s="161" t="s">
        <v>153</v>
      </c>
      <c r="E418" s="158">
        <v>325600</v>
      </c>
      <c r="F418" s="158">
        <v>104019.27</v>
      </c>
      <c r="G418" s="158">
        <v>0</v>
      </c>
      <c r="H418" s="214">
        <f t="shared" si="27"/>
        <v>0.31946950245700245</v>
      </c>
    </row>
    <row r="419" spans="1:8" x14ac:dyDescent="0.25">
      <c r="A419" s="163"/>
      <c r="B419" s="173"/>
      <c r="C419" s="136" t="s">
        <v>10</v>
      </c>
      <c r="D419" s="136" t="s">
        <v>11</v>
      </c>
      <c r="E419" s="158">
        <v>12000</v>
      </c>
      <c r="F419" s="158">
        <v>2390</v>
      </c>
      <c r="G419" s="158">
        <v>0</v>
      </c>
      <c r="H419" s="214">
        <f t="shared" si="27"/>
        <v>0.19916666666666666</v>
      </c>
    </row>
    <row r="420" spans="1:8" x14ac:dyDescent="0.25">
      <c r="A420" s="163"/>
      <c r="B420" s="174" t="s">
        <v>157</v>
      </c>
      <c r="C420" s="175"/>
      <c r="D420" s="137" t="s">
        <v>158</v>
      </c>
      <c r="E420" s="138">
        <f>SUM(E421:E422)</f>
        <v>170315</v>
      </c>
      <c r="F420" s="138">
        <f>SUM(F421:F422)</f>
        <v>72980.209999999992</v>
      </c>
      <c r="G420" s="138">
        <f>SUM(G421:G422)</f>
        <v>0</v>
      </c>
      <c r="H420" s="139">
        <f t="shared" si="27"/>
        <v>0.42850136511757619</v>
      </c>
    </row>
    <row r="421" spans="1:8" x14ac:dyDescent="0.25">
      <c r="A421" s="165"/>
      <c r="B421" s="160"/>
      <c r="C421" s="136" t="s">
        <v>152</v>
      </c>
      <c r="D421" s="136" t="s">
        <v>153</v>
      </c>
      <c r="E421" s="158">
        <v>170308.7</v>
      </c>
      <c r="F421" s="158">
        <v>72976.679999999993</v>
      </c>
      <c r="G421" s="158">
        <v>0</v>
      </c>
      <c r="H421" s="214">
        <f t="shared" si="27"/>
        <v>0.4284964890225807</v>
      </c>
    </row>
    <row r="422" spans="1:8" x14ac:dyDescent="0.25">
      <c r="A422" s="165"/>
      <c r="B422" s="173"/>
      <c r="C422" s="136" t="s">
        <v>10</v>
      </c>
      <c r="D422" s="136" t="s">
        <v>11</v>
      </c>
      <c r="E422" s="158">
        <v>6.3</v>
      </c>
      <c r="F422" s="158">
        <v>3.53</v>
      </c>
      <c r="G422" s="158">
        <v>0</v>
      </c>
      <c r="H422" s="214">
        <f t="shared" si="27"/>
        <v>0.56031746031746033</v>
      </c>
    </row>
    <row r="423" spans="1:8" x14ac:dyDescent="0.25">
      <c r="A423" s="165"/>
      <c r="B423" s="137" t="s">
        <v>159</v>
      </c>
      <c r="C423" s="175"/>
      <c r="D423" s="137" t="s">
        <v>160</v>
      </c>
      <c r="E423" s="138">
        <f>SUM(E424:E424)</f>
        <v>338000</v>
      </c>
      <c r="F423" s="138">
        <f>SUM(F424:F424)</f>
        <v>171487.11</v>
      </c>
      <c r="G423" s="138">
        <f>SUM(G424:G424)</f>
        <v>0</v>
      </c>
      <c r="H423" s="139">
        <f t="shared" si="27"/>
        <v>0.50735831360946737</v>
      </c>
    </row>
    <row r="424" spans="1:8" x14ac:dyDescent="0.25">
      <c r="A424" s="165"/>
      <c r="B424" s="166"/>
      <c r="C424" s="136" t="s">
        <v>152</v>
      </c>
      <c r="D424" s="136" t="s">
        <v>153</v>
      </c>
      <c r="E424" s="158">
        <v>338000</v>
      </c>
      <c r="F424" s="158">
        <v>171487.11</v>
      </c>
      <c r="G424" s="158">
        <v>0</v>
      </c>
      <c r="H424" s="168">
        <f t="shared" si="27"/>
        <v>0.50735831360946737</v>
      </c>
    </row>
    <row r="425" spans="1:8" x14ac:dyDescent="0.25">
      <c r="A425" s="165"/>
      <c r="B425" s="137" t="s">
        <v>221</v>
      </c>
      <c r="C425" s="175"/>
      <c r="D425" s="137" t="s">
        <v>161</v>
      </c>
      <c r="E425" s="138">
        <f>SUM(E426:E444)</f>
        <v>1507520</v>
      </c>
      <c r="F425" s="138">
        <f>SUM(F426:F444)</f>
        <v>763979.67</v>
      </c>
      <c r="G425" s="138">
        <f>SUM(G426:G444)</f>
        <v>0</v>
      </c>
      <c r="H425" s="139">
        <f t="shared" ref="H425:H466" si="28">SUM(F425+G425)/E425</f>
        <v>0.50677912730842711</v>
      </c>
    </row>
    <row r="426" spans="1:8" ht="22.2" x14ac:dyDescent="0.25">
      <c r="A426" s="165"/>
      <c r="B426" s="176"/>
      <c r="C426" s="136" t="s">
        <v>43</v>
      </c>
      <c r="D426" s="161" t="s">
        <v>209</v>
      </c>
      <c r="E426" s="158">
        <v>6150</v>
      </c>
      <c r="F426" s="158">
        <v>0</v>
      </c>
      <c r="G426" s="158">
        <v>0</v>
      </c>
      <c r="H426" s="214">
        <f>SUM(F426+G426)/E426</f>
        <v>0</v>
      </c>
    </row>
    <row r="427" spans="1:8" x14ac:dyDescent="0.25">
      <c r="A427" s="165"/>
      <c r="B427" s="270"/>
      <c r="C427" s="136" t="s">
        <v>152</v>
      </c>
      <c r="D427" s="26" t="s">
        <v>153</v>
      </c>
      <c r="E427" s="158">
        <v>3750</v>
      </c>
      <c r="F427" s="158">
        <v>2250</v>
      </c>
      <c r="G427" s="158">
        <v>0</v>
      </c>
      <c r="H427" s="214">
        <f>SUM(F427+G427)/E427</f>
        <v>0.6</v>
      </c>
    </row>
    <row r="428" spans="1:8" x14ac:dyDescent="0.25">
      <c r="A428" s="165"/>
      <c r="B428" s="162"/>
      <c r="C428" s="136" t="s">
        <v>45</v>
      </c>
      <c r="D428" s="161" t="s">
        <v>162</v>
      </c>
      <c r="E428" s="158">
        <v>916000</v>
      </c>
      <c r="F428" s="158">
        <v>463960.21</v>
      </c>
      <c r="G428" s="158">
        <v>0</v>
      </c>
      <c r="H428" s="214">
        <f t="shared" si="28"/>
        <v>0.50650677947598255</v>
      </c>
    </row>
    <row r="429" spans="1:8" x14ac:dyDescent="0.25">
      <c r="A429" s="165"/>
      <c r="B429" s="162"/>
      <c r="C429" s="136" t="s">
        <v>85</v>
      </c>
      <c r="D429" s="161" t="s">
        <v>86</v>
      </c>
      <c r="E429" s="158">
        <v>77000</v>
      </c>
      <c r="F429" s="158">
        <v>61682.15</v>
      </c>
      <c r="G429" s="158">
        <v>0</v>
      </c>
      <c r="H429" s="214">
        <f t="shared" si="28"/>
        <v>0.80106688311688312</v>
      </c>
    </row>
    <row r="430" spans="1:8" x14ac:dyDescent="0.25">
      <c r="A430" s="165"/>
      <c r="B430" s="146"/>
      <c r="C430" s="136" t="s">
        <v>29</v>
      </c>
      <c r="D430" s="136" t="s">
        <v>30</v>
      </c>
      <c r="E430" s="158">
        <v>186000</v>
      </c>
      <c r="F430" s="158">
        <v>90432.55</v>
      </c>
      <c r="G430" s="158">
        <v>0</v>
      </c>
      <c r="H430" s="214">
        <f t="shared" si="28"/>
        <v>0.48619650537634412</v>
      </c>
    </row>
    <row r="431" spans="1:8" ht="22.2" x14ac:dyDescent="0.25">
      <c r="A431" s="165"/>
      <c r="B431" s="146"/>
      <c r="C431" s="136" t="s">
        <v>31</v>
      </c>
      <c r="D431" s="179" t="s">
        <v>299</v>
      </c>
      <c r="E431" s="158">
        <v>26400</v>
      </c>
      <c r="F431" s="158">
        <v>10077.469999999999</v>
      </c>
      <c r="G431" s="158">
        <v>0</v>
      </c>
      <c r="H431" s="214">
        <f t="shared" si="28"/>
        <v>0.38172234848484848</v>
      </c>
    </row>
    <row r="432" spans="1:8" x14ac:dyDescent="0.25">
      <c r="A432" s="165"/>
      <c r="B432" s="146"/>
      <c r="C432" s="136" t="s">
        <v>23</v>
      </c>
      <c r="D432" s="136" t="s">
        <v>24</v>
      </c>
      <c r="E432" s="158">
        <v>28800</v>
      </c>
      <c r="F432" s="158">
        <v>11000</v>
      </c>
      <c r="G432" s="158">
        <v>0</v>
      </c>
      <c r="H432" s="214">
        <f t="shared" si="28"/>
        <v>0.38194444444444442</v>
      </c>
    </row>
    <row r="433" spans="1:8" x14ac:dyDescent="0.25">
      <c r="A433" s="165"/>
      <c r="B433" s="146"/>
      <c r="C433" s="136" t="s">
        <v>32</v>
      </c>
      <c r="D433" s="136" t="s">
        <v>33</v>
      </c>
      <c r="E433" s="158">
        <v>25500</v>
      </c>
      <c r="F433" s="158">
        <v>9352.5</v>
      </c>
      <c r="G433" s="158">
        <v>0</v>
      </c>
      <c r="H433" s="214">
        <f t="shared" si="28"/>
        <v>0.36676470588235294</v>
      </c>
    </row>
    <row r="434" spans="1:8" x14ac:dyDescent="0.25">
      <c r="A434" s="165"/>
      <c r="B434" s="145"/>
      <c r="C434" s="136" t="s">
        <v>14</v>
      </c>
      <c r="D434" s="136" t="s">
        <v>15</v>
      </c>
      <c r="E434" s="158">
        <v>26000</v>
      </c>
      <c r="F434" s="158">
        <v>19116.419999999998</v>
      </c>
      <c r="G434" s="158">
        <v>0</v>
      </c>
      <c r="H434" s="214">
        <f t="shared" si="28"/>
        <v>0.73524692307692296</v>
      </c>
    </row>
    <row r="435" spans="1:8" x14ac:dyDescent="0.25">
      <c r="A435" s="53"/>
      <c r="B435" s="71"/>
      <c r="C435" s="136" t="s">
        <v>25</v>
      </c>
      <c r="D435" s="136" t="s">
        <v>26</v>
      </c>
      <c r="E435" s="158">
        <v>8000</v>
      </c>
      <c r="F435" s="158">
        <v>0</v>
      </c>
      <c r="G435" s="158">
        <v>0</v>
      </c>
      <c r="H435" s="214">
        <f t="shared" si="28"/>
        <v>0</v>
      </c>
    </row>
    <row r="436" spans="1:8" x14ac:dyDescent="0.25">
      <c r="A436" s="53"/>
      <c r="B436" s="71"/>
      <c r="C436" s="136" t="s">
        <v>47</v>
      </c>
      <c r="D436" s="136" t="s">
        <v>48</v>
      </c>
      <c r="E436" s="158">
        <v>700</v>
      </c>
      <c r="F436" s="158">
        <v>642</v>
      </c>
      <c r="G436" s="158">
        <v>0</v>
      </c>
      <c r="H436" s="214">
        <f t="shared" si="28"/>
        <v>0.91714285714285715</v>
      </c>
    </row>
    <row r="437" spans="1:8" x14ac:dyDescent="0.25">
      <c r="A437" s="53"/>
      <c r="B437" s="71"/>
      <c r="C437" s="177">
        <v>4300</v>
      </c>
      <c r="D437" s="178" t="s">
        <v>11</v>
      </c>
      <c r="E437" s="158">
        <v>156855</v>
      </c>
      <c r="F437" s="158">
        <v>64543.8</v>
      </c>
      <c r="G437" s="158">
        <v>0</v>
      </c>
      <c r="H437" s="214">
        <f t="shared" si="28"/>
        <v>0.41148704217270732</v>
      </c>
    </row>
    <row r="438" spans="1:8" ht="22.2" x14ac:dyDescent="0.25">
      <c r="A438" s="53"/>
      <c r="B438" s="71"/>
      <c r="C438" s="136" t="s">
        <v>78</v>
      </c>
      <c r="D438" s="171" t="s">
        <v>205</v>
      </c>
      <c r="E438" s="158">
        <v>5000</v>
      </c>
      <c r="F438" s="158">
        <v>1793.45</v>
      </c>
      <c r="G438" s="158">
        <v>0</v>
      </c>
      <c r="H438" s="214">
        <f t="shared" si="28"/>
        <v>0.35869000000000001</v>
      </c>
    </row>
    <row r="439" spans="1:8" x14ac:dyDescent="0.25">
      <c r="A439" s="53"/>
      <c r="B439" s="71"/>
      <c r="C439" s="26" t="s">
        <v>79</v>
      </c>
      <c r="D439" s="75" t="s">
        <v>112</v>
      </c>
      <c r="E439" s="158">
        <v>2500</v>
      </c>
      <c r="F439" s="158">
        <v>782.6</v>
      </c>
      <c r="G439" s="158">
        <v>0</v>
      </c>
      <c r="H439" s="214">
        <f t="shared" si="28"/>
        <v>0.31303999999999998</v>
      </c>
    </row>
    <row r="440" spans="1:8" x14ac:dyDescent="0.25">
      <c r="A440" s="53"/>
      <c r="B440" s="71"/>
      <c r="C440" s="26" t="s">
        <v>12</v>
      </c>
      <c r="D440" s="26" t="s">
        <v>13</v>
      </c>
      <c r="E440" s="158">
        <v>2480</v>
      </c>
      <c r="F440" s="158">
        <v>0</v>
      </c>
      <c r="G440" s="158">
        <v>0</v>
      </c>
      <c r="H440" s="214">
        <f t="shared" si="28"/>
        <v>0</v>
      </c>
    </row>
    <row r="441" spans="1:8" ht="22.2" customHeight="1" x14ac:dyDescent="0.25">
      <c r="A441" s="53"/>
      <c r="B441" s="71"/>
      <c r="C441" s="26" t="s">
        <v>91</v>
      </c>
      <c r="D441" s="62" t="s">
        <v>92</v>
      </c>
      <c r="E441" s="158">
        <v>26885</v>
      </c>
      <c r="F441" s="158">
        <v>26607.52</v>
      </c>
      <c r="G441" s="158">
        <v>0</v>
      </c>
      <c r="H441" s="214">
        <f t="shared" si="28"/>
        <v>0.98967900316161428</v>
      </c>
    </row>
    <row r="442" spans="1:8" ht="22.2" customHeight="1" x14ac:dyDescent="0.25">
      <c r="A442" s="53"/>
      <c r="B442" s="71"/>
      <c r="C442" s="26" t="s">
        <v>95</v>
      </c>
      <c r="D442" s="62" t="s">
        <v>96</v>
      </c>
      <c r="E442" s="158">
        <v>1000</v>
      </c>
      <c r="F442" s="158">
        <v>1000</v>
      </c>
      <c r="G442" s="158">
        <v>0</v>
      </c>
      <c r="H442" s="214">
        <f t="shared" si="28"/>
        <v>1</v>
      </c>
    </row>
    <row r="443" spans="1:8" ht="23.4" customHeight="1" x14ac:dyDescent="0.25">
      <c r="A443" s="53"/>
      <c r="B443" s="71"/>
      <c r="C443" s="26" t="s">
        <v>58</v>
      </c>
      <c r="D443" s="24" t="s">
        <v>59</v>
      </c>
      <c r="E443" s="158">
        <v>500</v>
      </c>
      <c r="F443" s="158">
        <v>40</v>
      </c>
      <c r="G443" s="158">
        <v>0</v>
      </c>
      <c r="H443" s="214">
        <f t="shared" si="28"/>
        <v>0.08</v>
      </c>
    </row>
    <row r="444" spans="1:8" ht="24.75" customHeight="1" x14ac:dyDescent="0.25">
      <c r="A444" s="53"/>
      <c r="B444" s="71"/>
      <c r="C444" s="26" t="s">
        <v>81</v>
      </c>
      <c r="D444" s="62" t="s">
        <v>82</v>
      </c>
      <c r="E444" s="158">
        <v>8000</v>
      </c>
      <c r="F444" s="158">
        <v>699</v>
      </c>
      <c r="G444" s="158">
        <v>0</v>
      </c>
      <c r="H444" s="214">
        <f t="shared" si="28"/>
        <v>8.7374999999999994E-2</v>
      </c>
    </row>
    <row r="445" spans="1:8" ht="36" customHeight="1" x14ac:dyDescent="0.25">
      <c r="A445" s="53"/>
      <c r="B445" s="69">
        <v>85220</v>
      </c>
      <c r="C445" s="29"/>
      <c r="D445" s="193" t="s">
        <v>287</v>
      </c>
      <c r="E445" s="138">
        <f>SUM(E446:E448)</f>
        <v>9200</v>
      </c>
      <c r="F445" s="138">
        <f>SUM(F446:F446)</f>
        <v>0</v>
      </c>
      <c r="G445" s="138">
        <f>SUM(G446:G448)</f>
        <v>0</v>
      </c>
      <c r="H445" s="139">
        <f t="shared" si="28"/>
        <v>0</v>
      </c>
    </row>
    <row r="446" spans="1:8" ht="18" customHeight="1" x14ac:dyDescent="0.25">
      <c r="A446" s="53"/>
      <c r="B446" s="271"/>
      <c r="C446" s="141" t="s">
        <v>14</v>
      </c>
      <c r="D446" s="136" t="s">
        <v>15</v>
      </c>
      <c r="E446" s="142">
        <v>8500</v>
      </c>
      <c r="F446" s="142">
        <v>0</v>
      </c>
      <c r="G446" s="142">
        <v>0</v>
      </c>
      <c r="H446" s="214">
        <f>SUM(F446+G446)/E446</f>
        <v>0</v>
      </c>
    </row>
    <row r="447" spans="1:8" ht="15.75" customHeight="1" x14ac:dyDescent="0.25">
      <c r="A447" s="53"/>
      <c r="B447" s="271"/>
      <c r="C447" s="141" t="s">
        <v>10</v>
      </c>
      <c r="D447" s="136" t="s">
        <v>11</v>
      </c>
      <c r="E447" s="142">
        <v>500</v>
      </c>
      <c r="F447" s="142">
        <v>0</v>
      </c>
      <c r="G447" s="142">
        <v>0</v>
      </c>
      <c r="H447" s="214">
        <f>(F447+G447)/E447</f>
        <v>0</v>
      </c>
    </row>
    <row r="448" spans="1:8" ht="21.75" customHeight="1" x14ac:dyDescent="0.25">
      <c r="A448" s="53"/>
      <c r="B448" s="71"/>
      <c r="C448" s="136" t="s">
        <v>95</v>
      </c>
      <c r="D448" s="198" t="s">
        <v>96</v>
      </c>
      <c r="E448" s="158">
        <v>200</v>
      </c>
      <c r="F448" s="158">
        <v>0</v>
      </c>
      <c r="G448" s="158">
        <v>0</v>
      </c>
      <c r="H448" s="214">
        <f t="shared" si="28"/>
        <v>0</v>
      </c>
    </row>
    <row r="449" spans="1:8" ht="22.2" x14ac:dyDescent="0.25">
      <c r="A449" s="53"/>
      <c r="B449" s="29" t="s">
        <v>163</v>
      </c>
      <c r="C449" s="36"/>
      <c r="D449" s="37" t="s">
        <v>164</v>
      </c>
      <c r="E449" s="138">
        <f>SUM(E450:E451)</f>
        <v>20000</v>
      </c>
      <c r="F449" s="138">
        <f>SUM(F450:F451)</f>
        <v>5147.0999999999995</v>
      </c>
      <c r="G449" s="138">
        <f>-SUM(G450:G451)</f>
        <v>0</v>
      </c>
      <c r="H449" s="139">
        <f t="shared" si="28"/>
        <v>0.257355</v>
      </c>
    </row>
    <row r="450" spans="1:8" x14ac:dyDescent="0.25">
      <c r="A450" s="53"/>
      <c r="B450" s="70"/>
      <c r="C450" s="26" t="s">
        <v>29</v>
      </c>
      <c r="D450" s="26" t="s">
        <v>30</v>
      </c>
      <c r="E450" s="158">
        <v>2500</v>
      </c>
      <c r="F450" s="158">
        <v>576.70000000000005</v>
      </c>
      <c r="G450" s="158">
        <v>0</v>
      </c>
      <c r="H450" s="214">
        <f t="shared" si="28"/>
        <v>0.23068000000000002</v>
      </c>
    </row>
    <row r="451" spans="1:8" x14ac:dyDescent="0.25">
      <c r="A451" s="53"/>
      <c r="B451" s="84"/>
      <c r="C451" s="26" t="s">
        <v>23</v>
      </c>
      <c r="D451" s="26" t="s">
        <v>210</v>
      </c>
      <c r="E451" s="158">
        <v>17500</v>
      </c>
      <c r="F451" s="158">
        <v>4570.3999999999996</v>
      </c>
      <c r="G451" s="158">
        <v>0</v>
      </c>
      <c r="H451" s="214">
        <f t="shared" si="28"/>
        <v>0.26116571428571428</v>
      </c>
    </row>
    <row r="452" spans="1:8" x14ac:dyDescent="0.25">
      <c r="A452" s="53"/>
      <c r="B452" s="29" t="s">
        <v>235</v>
      </c>
      <c r="C452" s="36"/>
      <c r="D452" s="29" t="s">
        <v>236</v>
      </c>
      <c r="E452" s="138">
        <f>SUM(E453:E453)</f>
        <v>228600</v>
      </c>
      <c r="F452" s="138">
        <f>SUM(F453:F453)</f>
        <v>67336.25</v>
      </c>
      <c r="G452" s="138">
        <f>SUM(G453:G453)</f>
        <v>0</v>
      </c>
      <c r="H452" s="139">
        <f t="shared" si="28"/>
        <v>0.29455927384076991</v>
      </c>
    </row>
    <row r="453" spans="1:8" x14ac:dyDescent="0.25">
      <c r="A453" s="53"/>
      <c r="B453" s="97"/>
      <c r="C453" s="26" t="s">
        <v>152</v>
      </c>
      <c r="D453" s="26" t="s">
        <v>153</v>
      </c>
      <c r="E453" s="158">
        <v>228600</v>
      </c>
      <c r="F453" s="158">
        <v>67336.25</v>
      </c>
      <c r="G453" s="158">
        <v>0</v>
      </c>
      <c r="H453" s="214">
        <f t="shared" si="28"/>
        <v>0.29455927384076991</v>
      </c>
    </row>
    <row r="454" spans="1:8" x14ac:dyDescent="0.25">
      <c r="A454" s="53"/>
      <c r="B454" s="289">
        <v>85231</v>
      </c>
      <c r="C454" s="36"/>
      <c r="D454" s="130" t="s">
        <v>342</v>
      </c>
      <c r="E454" s="208">
        <f>SUM(E455:E460)</f>
        <v>1135789.31</v>
      </c>
      <c r="F454" s="208">
        <f>SUM(F455:F460)</f>
        <v>783188.26</v>
      </c>
      <c r="G454" s="208">
        <f t="shared" ref="G454" si="29">SUM(G455:G458)</f>
        <v>0</v>
      </c>
      <c r="H454" s="252">
        <f>SUM(F454+G454)/E454</f>
        <v>0.68955417444455436</v>
      </c>
    </row>
    <row r="455" spans="1:8" x14ac:dyDescent="0.25">
      <c r="A455" s="53"/>
      <c r="B455" s="272"/>
      <c r="C455" s="26" t="s">
        <v>152</v>
      </c>
      <c r="D455" s="26" t="s">
        <v>153</v>
      </c>
      <c r="E455" s="158">
        <v>116632</v>
      </c>
      <c r="F455" s="158">
        <v>68478</v>
      </c>
      <c r="G455" s="158">
        <v>0</v>
      </c>
      <c r="H455" s="214">
        <f t="shared" ref="H455:H460" si="30">SUM(F455+G455)/E455</f>
        <v>0.58712874682762883</v>
      </c>
    </row>
    <row r="456" spans="1:8" x14ac:dyDescent="0.25">
      <c r="A456" s="53"/>
      <c r="B456" s="97"/>
      <c r="C456" s="26" t="s">
        <v>45</v>
      </c>
      <c r="D456" s="161" t="s">
        <v>162</v>
      </c>
      <c r="E456" s="158">
        <v>2304.1999999999998</v>
      </c>
      <c r="F456" s="158">
        <v>2196.8200000000002</v>
      </c>
      <c r="G456" s="158">
        <v>0</v>
      </c>
      <c r="H456" s="214">
        <f t="shared" si="30"/>
        <v>0.95339814252235067</v>
      </c>
    </row>
    <row r="457" spans="1:8" x14ac:dyDescent="0.25">
      <c r="A457" s="53"/>
      <c r="B457" s="97"/>
      <c r="C457" s="26" t="s">
        <v>29</v>
      </c>
      <c r="D457" s="136" t="s">
        <v>30</v>
      </c>
      <c r="E457" s="158">
        <v>388.88</v>
      </c>
      <c r="F457" s="158">
        <v>370.52</v>
      </c>
      <c r="G457" s="158">
        <v>0</v>
      </c>
      <c r="H457" s="214">
        <f t="shared" si="30"/>
        <v>0.95278749228553794</v>
      </c>
    </row>
    <row r="458" spans="1:8" ht="22.2" x14ac:dyDescent="0.25">
      <c r="A458" s="53"/>
      <c r="B458" s="97"/>
      <c r="C458" s="26" t="s">
        <v>31</v>
      </c>
      <c r="D458" s="179" t="s">
        <v>299</v>
      </c>
      <c r="E458" s="158">
        <v>27.85</v>
      </c>
      <c r="F458" s="158">
        <v>26.53</v>
      </c>
      <c r="G458" s="158">
        <v>0</v>
      </c>
      <c r="H458" s="214">
        <f t="shared" si="30"/>
        <v>0.95260323159784555</v>
      </c>
    </row>
    <row r="459" spans="1:8" x14ac:dyDescent="0.25">
      <c r="A459" s="53"/>
      <c r="B459" s="97"/>
      <c r="C459" s="26" t="s">
        <v>32</v>
      </c>
      <c r="D459" s="136" t="s">
        <v>33</v>
      </c>
      <c r="E459" s="158">
        <v>3555.38</v>
      </c>
      <c r="F459" s="158">
        <v>1655.39</v>
      </c>
      <c r="G459" s="158">
        <v>0</v>
      </c>
      <c r="H459" s="214">
        <f t="shared" si="30"/>
        <v>0.4656014265704369</v>
      </c>
    </row>
    <row r="460" spans="1:8" x14ac:dyDescent="0.25">
      <c r="A460" s="53"/>
      <c r="B460" s="97"/>
      <c r="C460" s="26" t="s">
        <v>10</v>
      </c>
      <c r="D460" s="136" t="s">
        <v>11</v>
      </c>
      <c r="E460" s="158">
        <v>1012881</v>
      </c>
      <c r="F460" s="158">
        <v>710461</v>
      </c>
      <c r="G460" s="158">
        <v>0</v>
      </c>
      <c r="H460" s="214">
        <f t="shared" si="30"/>
        <v>0.70142593256266039</v>
      </c>
    </row>
    <row r="461" spans="1:8" x14ac:dyDescent="0.25">
      <c r="A461" s="53"/>
      <c r="B461" s="69">
        <v>85295</v>
      </c>
      <c r="C461" s="36"/>
      <c r="D461" s="197" t="s">
        <v>288</v>
      </c>
      <c r="E461" s="138">
        <f>SUM(E462:E475)</f>
        <v>435875</v>
      </c>
      <c r="F461" s="138">
        <f>SUM(F462:F475)</f>
        <v>370012.55000000005</v>
      </c>
      <c r="G461" s="138">
        <v>0</v>
      </c>
      <c r="H461" s="139">
        <f t="shared" si="28"/>
        <v>0.84889601376541446</v>
      </c>
    </row>
    <row r="462" spans="1:8" x14ac:dyDescent="0.25">
      <c r="A462" s="53"/>
      <c r="B462" s="196"/>
      <c r="C462" s="64" t="s">
        <v>43</v>
      </c>
      <c r="D462" s="101" t="s">
        <v>209</v>
      </c>
      <c r="E462" s="142">
        <v>500</v>
      </c>
      <c r="F462" s="142">
        <v>0</v>
      </c>
      <c r="G462" s="142">
        <v>0</v>
      </c>
      <c r="H462" s="214">
        <f t="shared" si="28"/>
        <v>0</v>
      </c>
    </row>
    <row r="463" spans="1:8" x14ac:dyDescent="0.25">
      <c r="A463" s="53"/>
      <c r="B463" s="196"/>
      <c r="C463" s="141" t="s">
        <v>152</v>
      </c>
      <c r="D463" s="136" t="s">
        <v>153</v>
      </c>
      <c r="E463" s="142">
        <v>321786</v>
      </c>
      <c r="F463" s="142">
        <v>321570.84999999998</v>
      </c>
      <c r="G463" s="142">
        <v>0</v>
      </c>
      <c r="H463" s="214">
        <f t="shared" si="28"/>
        <v>0.99933138794105392</v>
      </c>
    </row>
    <row r="464" spans="1:8" x14ac:dyDescent="0.25">
      <c r="A464" s="53"/>
      <c r="B464" s="97"/>
      <c r="C464" s="26" t="s">
        <v>45</v>
      </c>
      <c r="D464" s="161" t="s">
        <v>162</v>
      </c>
      <c r="E464" s="158">
        <v>47696</v>
      </c>
      <c r="F464" s="158">
        <v>23194.28</v>
      </c>
      <c r="G464" s="158">
        <v>0</v>
      </c>
      <c r="H464" s="214">
        <f t="shared" si="28"/>
        <v>0.48629402884937939</v>
      </c>
    </row>
    <row r="465" spans="1:8" x14ac:dyDescent="0.25">
      <c r="A465" s="53"/>
      <c r="B465" s="97"/>
      <c r="C465" s="26" t="s">
        <v>29</v>
      </c>
      <c r="D465" s="136" t="s">
        <v>30</v>
      </c>
      <c r="E465" s="158">
        <v>9246</v>
      </c>
      <c r="F465" s="158">
        <v>3994.06</v>
      </c>
      <c r="G465" s="158">
        <v>0</v>
      </c>
      <c r="H465" s="214">
        <f t="shared" si="28"/>
        <v>0.43197707116590955</v>
      </c>
    </row>
    <row r="466" spans="1:8" ht="22.2" x14ac:dyDescent="0.25">
      <c r="A466" s="53"/>
      <c r="B466" s="97"/>
      <c r="C466" s="26" t="s">
        <v>31</v>
      </c>
      <c r="D466" s="179" t="s">
        <v>299</v>
      </c>
      <c r="E466" s="158">
        <v>1384</v>
      </c>
      <c r="F466" s="158">
        <v>568.27</v>
      </c>
      <c r="G466" s="158">
        <v>0</v>
      </c>
      <c r="H466" s="214">
        <f t="shared" si="28"/>
        <v>0.41059971098265896</v>
      </c>
    </row>
    <row r="467" spans="1:8" x14ac:dyDescent="0.25">
      <c r="A467" s="53"/>
      <c r="B467" s="97"/>
      <c r="C467" s="26" t="s">
        <v>32</v>
      </c>
      <c r="D467" s="136" t="s">
        <v>33</v>
      </c>
      <c r="E467" s="158">
        <v>5000</v>
      </c>
      <c r="F467" s="158">
        <v>381.32</v>
      </c>
      <c r="G467" s="158">
        <v>0</v>
      </c>
      <c r="H467" s="214">
        <f t="shared" ref="H467:H486" si="31">SUM(F467+G467)/E467</f>
        <v>7.6263999999999998E-2</v>
      </c>
    </row>
    <row r="468" spans="1:8" x14ac:dyDescent="0.25">
      <c r="A468" s="53"/>
      <c r="B468" s="97"/>
      <c r="C468" s="26" t="s">
        <v>14</v>
      </c>
      <c r="D468" s="136" t="s">
        <v>15</v>
      </c>
      <c r="E468" s="158">
        <v>30000</v>
      </c>
      <c r="F468" s="158">
        <v>15692.06</v>
      </c>
      <c r="G468" s="158">
        <v>0</v>
      </c>
      <c r="H468" s="214">
        <f t="shared" si="31"/>
        <v>0.52306866666666663</v>
      </c>
    </row>
    <row r="469" spans="1:8" x14ac:dyDescent="0.25">
      <c r="A469" s="53"/>
      <c r="B469" s="97"/>
      <c r="C469" s="26" t="s">
        <v>10</v>
      </c>
      <c r="D469" s="136" t="s">
        <v>11</v>
      </c>
      <c r="E469" s="158">
        <v>3000</v>
      </c>
      <c r="F469" s="158">
        <v>836.4</v>
      </c>
      <c r="G469" s="158">
        <v>0</v>
      </c>
      <c r="H469" s="214">
        <f t="shared" si="31"/>
        <v>0.27879999999999999</v>
      </c>
    </row>
    <row r="470" spans="1:8" ht="22.2" x14ac:dyDescent="0.25">
      <c r="A470" s="53"/>
      <c r="B470" s="97"/>
      <c r="C470" s="26" t="s">
        <v>78</v>
      </c>
      <c r="D470" s="171" t="s">
        <v>205</v>
      </c>
      <c r="E470" s="158">
        <v>2000</v>
      </c>
      <c r="F470" s="158">
        <v>872.28</v>
      </c>
      <c r="G470" s="158">
        <v>0</v>
      </c>
      <c r="H470" s="214">
        <f t="shared" si="31"/>
        <v>0.43613999999999997</v>
      </c>
    </row>
    <row r="471" spans="1:8" x14ac:dyDescent="0.25">
      <c r="A471" s="53"/>
      <c r="B471" s="97"/>
      <c r="C471" s="136" t="s">
        <v>79</v>
      </c>
      <c r="D471" s="26" t="s">
        <v>112</v>
      </c>
      <c r="E471" s="158">
        <v>2000</v>
      </c>
      <c r="F471" s="158">
        <v>752.06</v>
      </c>
      <c r="G471" s="158">
        <v>0</v>
      </c>
      <c r="H471" s="214">
        <f t="shared" si="31"/>
        <v>0.37602999999999998</v>
      </c>
    </row>
    <row r="472" spans="1:8" x14ac:dyDescent="0.25">
      <c r="A472" s="53"/>
      <c r="B472" s="97"/>
      <c r="C472" s="26" t="s">
        <v>12</v>
      </c>
      <c r="D472" s="198" t="s">
        <v>13</v>
      </c>
      <c r="E472" s="158">
        <v>600</v>
      </c>
      <c r="F472" s="158">
        <v>488</v>
      </c>
      <c r="G472" s="158">
        <v>0</v>
      </c>
      <c r="H472" s="214">
        <f t="shared" si="31"/>
        <v>0.81333333333333335</v>
      </c>
    </row>
    <row r="473" spans="1:8" ht="21" customHeight="1" x14ac:dyDescent="0.25">
      <c r="A473" s="53"/>
      <c r="B473" s="97"/>
      <c r="C473" s="26" t="s">
        <v>91</v>
      </c>
      <c r="D473" s="198" t="s">
        <v>92</v>
      </c>
      <c r="E473" s="158">
        <v>1663</v>
      </c>
      <c r="F473" s="158">
        <v>1662.97</v>
      </c>
      <c r="G473" s="158">
        <v>0</v>
      </c>
      <c r="H473" s="214">
        <f t="shared" si="31"/>
        <v>0.99998196031268793</v>
      </c>
    </row>
    <row r="474" spans="1:8" ht="22.2" x14ac:dyDescent="0.25">
      <c r="A474" s="53"/>
      <c r="B474" s="97"/>
      <c r="C474" s="26" t="s">
        <v>95</v>
      </c>
      <c r="D474" s="198" t="s">
        <v>96</v>
      </c>
      <c r="E474" s="158">
        <v>1000</v>
      </c>
      <c r="F474" s="158">
        <v>0</v>
      </c>
      <c r="G474" s="158">
        <v>0</v>
      </c>
      <c r="H474" s="214">
        <f t="shared" si="31"/>
        <v>0</v>
      </c>
    </row>
    <row r="475" spans="1:8" ht="22.2" x14ac:dyDescent="0.25">
      <c r="A475" s="53"/>
      <c r="B475" s="97"/>
      <c r="C475" s="26" t="s">
        <v>81</v>
      </c>
      <c r="D475" s="198" t="s">
        <v>274</v>
      </c>
      <c r="E475" s="158">
        <v>10000</v>
      </c>
      <c r="F475" s="158">
        <v>0</v>
      </c>
      <c r="G475" s="158">
        <v>0</v>
      </c>
      <c r="H475" s="214">
        <f t="shared" si="31"/>
        <v>0</v>
      </c>
    </row>
    <row r="476" spans="1:8" x14ac:dyDescent="0.25">
      <c r="A476" s="55" t="s">
        <v>165</v>
      </c>
      <c r="B476" s="17"/>
      <c r="C476" s="17"/>
      <c r="D476" s="81" t="s">
        <v>166</v>
      </c>
      <c r="E476" s="150">
        <f>(E477+E479)</f>
        <v>78800</v>
      </c>
      <c r="F476" s="150">
        <f t="shared" ref="F476:H476" si="32">(F477+F479)</f>
        <v>20419.310000000001</v>
      </c>
      <c r="G476" s="150">
        <f t="shared" si="32"/>
        <v>0</v>
      </c>
      <c r="H476" s="283">
        <f t="shared" si="32"/>
        <v>0.59995635245901635</v>
      </c>
    </row>
    <row r="477" spans="1:8" ht="22.2" x14ac:dyDescent="0.25">
      <c r="A477" s="53"/>
      <c r="B477" s="29" t="s">
        <v>167</v>
      </c>
      <c r="C477" s="36"/>
      <c r="D477" s="37" t="s">
        <v>242</v>
      </c>
      <c r="E477" s="138">
        <f>SUM(E478:E478)</f>
        <v>48800</v>
      </c>
      <c r="F477" s="138">
        <f>SUM(F478:F478)</f>
        <v>6283.31</v>
      </c>
      <c r="G477" s="138">
        <f>SUM(G478:G478)</f>
        <v>0</v>
      </c>
      <c r="H477" s="139">
        <f t="shared" si="31"/>
        <v>0.1287563524590164</v>
      </c>
    </row>
    <row r="478" spans="1:8" x14ac:dyDescent="0.25">
      <c r="A478" s="53"/>
      <c r="B478" s="97"/>
      <c r="C478" s="26" t="s">
        <v>168</v>
      </c>
      <c r="D478" s="75" t="s">
        <v>169</v>
      </c>
      <c r="E478" s="158">
        <v>48800</v>
      </c>
      <c r="F478" s="158">
        <v>6283.31</v>
      </c>
      <c r="G478" s="158">
        <v>0</v>
      </c>
      <c r="H478" s="214">
        <f t="shared" si="31"/>
        <v>0.1287563524590164</v>
      </c>
    </row>
    <row r="479" spans="1:8" ht="22.2" x14ac:dyDescent="0.25">
      <c r="A479" s="53"/>
      <c r="B479" s="100">
        <v>85416</v>
      </c>
      <c r="C479" s="36"/>
      <c r="D479" s="37" t="s">
        <v>259</v>
      </c>
      <c r="E479" s="138">
        <f>SUM(E480:E480)</f>
        <v>30000</v>
      </c>
      <c r="F479" s="138">
        <f>SUM(F480:F480)</f>
        <v>14136</v>
      </c>
      <c r="G479" s="138">
        <f>SUM(G480:G480)</f>
        <v>0</v>
      </c>
      <c r="H479" s="139">
        <f t="shared" si="31"/>
        <v>0.47120000000000001</v>
      </c>
    </row>
    <row r="480" spans="1:8" x14ac:dyDescent="0.25">
      <c r="A480" s="53"/>
      <c r="B480" s="97"/>
      <c r="C480" s="26" t="s">
        <v>168</v>
      </c>
      <c r="D480" s="75" t="s">
        <v>169</v>
      </c>
      <c r="E480" s="158">
        <v>30000</v>
      </c>
      <c r="F480" s="158">
        <v>14136</v>
      </c>
      <c r="G480" s="158">
        <v>0</v>
      </c>
      <c r="H480" s="214">
        <f t="shared" si="31"/>
        <v>0.47120000000000001</v>
      </c>
    </row>
    <row r="481" spans="1:8" x14ac:dyDescent="0.25">
      <c r="A481" s="99" t="s">
        <v>237</v>
      </c>
      <c r="B481" s="86"/>
      <c r="C481" s="36"/>
      <c r="D481" s="85" t="s">
        <v>238</v>
      </c>
      <c r="E481" s="138">
        <f>SUM(E482+E489+E494+E503+E505)</f>
        <v>9443446</v>
      </c>
      <c r="F481" s="138">
        <f t="shared" ref="F481:H481" si="33">SUM(F482+F489+F494+F503+F505)</f>
        <v>6678620.4200000009</v>
      </c>
      <c r="G481" s="138">
        <f t="shared" si="33"/>
        <v>0</v>
      </c>
      <c r="H481" s="284">
        <f t="shared" si="33"/>
        <v>2.9841081590981209</v>
      </c>
    </row>
    <row r="482" spans="1:8" x14ac:dyDescent="0.25">
      <c r="A482" s="53"/>
      <c r="B482" s="100">
        <v>85501</v>
      </c>
      <c r="C482" s="36"/>
      <c r="D482" s="85" t="s">
        <v>219</v>
      </c>
      <c r="E482" s="138">
        <f>SUM(E483:E488)</f>
        <v>4257000</v>
      </c>
      <c r="F482" s="138">
        <f>SUM(F483:F488)</f>
        <v>4092272.0700000003</v>
      </c>
      <c r="G482" s="138">
        <f>SUM(G483:G488)</f>
        <v>0</v>
      </c>
      <c r="H482" s="139">
        <f t="shared" si="31"/>
        <v>0.96130422128259341</v>
      </c>
    </row>
    <row r="483" spans="1:8" x14ac:dyDescent="0.25">
      <c r="A483" s="53"/>
      <c r="B483" s="97"/>
      <c r="C483" s="26" t="s">
        <v>152</v>
      </c>
      <c r="D483" s="26" t="s">
        <v>153</v>
      </c>
      <c r="E483" s="158">
        <v>4243539.8</v>
      </c>
      <c r="F483" s="158">
        <v>4079347.13</v>
      </c>
      <c r="G483" s="158">
        <v>0</v>
      </c>
      <c r="H483" s="214">
        <f t="shared" si="31"/>
        <v>0.96130761634426054</v>
      </c>
    </row>
    <row r="484" spans="1:8" x14ac:dyDescent="0.25">
      <c r="A484" s="53"/>
      <c r="B484" s="97"/>
      <c r="C484" s="26" t="s">
        <v>45</v>
      </c>
      <c r="D484" s="24" t="s">
        <v>162</v>
      </c>
      <c r="E484" s="158">
        <v>6000</v>
      </c>
      <c r="F484" s="158">
        <v>6000</v>
      </c>
      <c r="G484" s="158">
        <v>0</v>
      </c>
      <c r="H484" s="214">
        <f t="shared" si="31"/>
        <v>1</v>
      </c>
    </row>
    <row r="485" spans="1:8" x14ac:dyDescent="0.25">
      <c r="A485" s="53"/>
      <c r="B485" s="97"/>
      <c r="C485" s="26" t="s">
        <v>29</v>
      </c>
      <c r="D485" s="26" t="s">
        <v>30</v>
      </c>
      <c r="E485" s="158">
        <v>1033.2</v>
      </c>
      <c r="F485" s="158">
        <v>1033.2</v>
      </c>
      <c r="G485" s="158">
        <v>0</v>
      </c>
      <c r="H485" s="214">
        <f t="shared" si="31"/>
        <v>1</v>
      </c>
    </row>
    <row r="486" spans="1:8" ht="22.2" x14ac:dyDescent="0.25">
      <c r="A486" s="53"/>
      <c r="B486" s="97"/>
      <c r="C486" s="26" t="s">
        <v>31</v>
      </c>
      <c r="D486" s="129" t="s">
        <v>299</v>
      </c>
      <c r="E486" s="158">
        <v>147</v>
      </c>
      <c r="F486" s="158">
        <v>147</v>
      </c>
      <c r="G486" s="158">
        <v>0</v>
      </c>
      <c r="H486" s="214">
        <f t="shared" si="31"/>
        <v>1</v>
      </c>
    </row>
    <row r="487" spans="1:8" x14ac:dyDescent="0.25">
      <c r="A487" s="53"/>
      <c r="B487" s="97"/>
      <c r="C487" s="26" t="s">
        <v>32</v>
      </c>
      <c r="D487" s="136" t="s">
        <v>33</v>
      </c>
      <c r="E487" s="158">
        <v>600</v>
      </c>
      <c r="F487" s="158">
        <v>600</v>
      </c>
      <c r="G487" s="158"/>
      <c r="H487" s="214">
        <f t="shared" ref="H487:H511" si="34">SUM(F487+G487)/E487</f>
        <v>1</v>
      </c>
    </row>
    <row r="488" spans="1:8" x14ac:dyDescent="0.25">
      <c r="A488" s="53"/>
      <c r="B488" s="97"/>
      <c r="C488" s="26" t="s">
        <v>10</v>
      </c>
      <c r="D488" s="26" t="s">
        <v>11</v>
      </c>
      <c r="E488" s="158">
        <v>5680</v>
      </c>
      <c r="F488" s="158">
        <v>5144.74</v>
      </c>
      <c r="G488" s="158">
        <v>0</v>
      </c>
      <c r="H488" s="214">
        <f t="shared" si="34"/>
        <v>0.90576408450704227</v>
      </c>
    </row>
    <row r="489" spans="1:8" ht="46.95" customHeight="1" x14ac:dyDescent="0.25">
      <c r="A489" s="53"/>
      <c r="B489" s="100">
        <v>85502</v>
      </c>
      <c r="C489" s="29"/>
      <c r="D489" s="37" t="s">
        <v>239</v>
      </c>
      <c r="E489" s="138">
        <f>SUM(E490:E493)</f>
        <v>3494000</v>
      </c>
      <c r="F489" s="138">
        <f>SUM(F490:F493)</f>
        <v>1659539.29</v>
      </c>
      <c r="G489" s="138">
        <f>SUM(G490:G493)</f>
        <v>0</v>
      </c>
      <c r="H489" s="139">
        <f t="shared" si="34"/>
        <v>0.47496831425300517</v>
      </c>
    </row>
    <row r="490" spans="1:8" x14ac:dyDescent="0.25">
      <c r="A490" s="53"/>
      <c r="B490" s="97"/>
      <c r="C490" s="26" t="s">
        <v>152</v>
      </c>
      <c r="D490" s="26" t="s">
        <v>153</v>
      </c>
      <c r="E490" s="158">
        <v>3154000</v>
      </c>
      <c r="F490" s="158">
        <v>1500026.21</v>
      </c>
      <c r="G490" s="158">
        <v>0</v>
      </c>
      <c r="H490" s="214">
        <f t="shared" si="34"/>
        <v>0.47559486683576407</v>
      </c>
    </row>
    <row r="491" spans="1:8" x14ac:dyDescent="0.25">
      <c r="A491" s="53"/>
      <c r="B491" s="97"/>
      <c r="C491" s="26" t="s">
        <v>45</v>
      </c>
      <c r="D491" s="24" t="s">
        <v>162</v>
      </c>
      <c r="E491" s="158">
        <v>90000</v>
      </c>
      <c r="F491" s="158">
        <v>38730.800000000003</v>
      </c>
      <c r="G491" s="158">
        <v>0</v>
      </c>
      <c r="H491" s="214">
        <f t="shared" si="34"/>
        <v>0.43034222222222224</v>
      </c>
    </row>
    <row r="492" spans="1:8" x14ac:dyDescent="0.25">
      <c r="A492" s="53"/>
      <c r="B492" s="97"/>
      <c r="C492" s="26" t="s">
        <v>85</v>
      </c>
      <c r="D492" s="24" t="s">
        <v>86</v>
      </c>
      <c r="E492" s="158">
        <v>10000</v>
      </c>
      <c r="F492" s="158">
        <v>10000</v>
      </c>
      <c r="G492" s="158">
        <v>0</v>
      </c>
      <c r="H492" s="214">
        <f t="shared" si="34"/>
        <v>1</v>
      </c>
    </row>
    <row r="493" spans="1:8" x14ac:dyDescent="0.25">
      <c r="A493" s="53"/>
      <c r="B493" s="97"/>
      <c r="C493" s="26" t="s">
        <v>29</v>
      </c>
      <c r="D493" s="26" t="s">
        <v>30</v>
      </c>
      <c r="E493" s="158">
        <v>240000</v>
      </c>
      <c r="F493" s="158">
        <v>110782.28</v>
      </c>
      <c r="G493" s="158">
        <v>0</v>
      </c>
      <c r="H493" s="214">
        <f t="shared" si="34"/>
        <v>0.46159283333333334</v>
      </c>
    </row>
    <row r="494" spans="1:8" x14ac:dyDescent="0.25">
      <c r="A494" s="53"/>
      <c r="B494" s="100">
        <v>85504</v>
      </c>
      <c r="C494" s="36"/>
      <c r="D494" s="29" t="s">
        <v>151</v>
      </c>
      <c r="E494" s="138">
        <f>SUM(E495:E502)</f>
        <v>496593</v>
      </c>
      <c r="F494" s="138">
        <f>SUM(F495:F502)</f>
        <v>246626.49999999997</v>
      </c>
      <c r="G494" s="138">
        <f>SUM(G495:G502)</f>
        <v>0</v>
      </c>
      <c r="H494" s="139">
        <f t="shared" si="34"/>
        <v>0.49663708509785676</v>
      </c>
    </row>
    <row r="495" spans="1:8" ht="22.2" x14ac:dyDescent="0.25">
      <c r="A495" s="53"/>
      <c r="B495" s="117"/>
      <c r="C495" s="64" t="s">
        <v>43</v>
      </c>
      <c r="D495" s="24" t="s">
        <v>209</v>
      </c>
      <c r="E495" s="142">
        <v>1100</v>
      </c>
      <c r="F495" s="142">
        <v>0</v>
      </c>
      <c r="G495" s="142">
        <v>0</v>
      </c>
      <c r="H495" s="214">
        <f t="shared" si="34"/>
        <v>0</v>
      </c>
    </row>
    <row r="496" spans="1:8" x14ac:dyDescent="0.25">
      <c r="A496" s="53"/>
      <c r="B496" s="97"/>
      <c r="C496" s="26" t="s">
        <v>45</v>
      </c>
      <c r="D496" s="24" t="s">
        <v>162</v>
      </c>
      <c r="E496" s="158">
        <v>46300</v>
      </c>
      <c r="F496" s="158">
        <v>16963.2</v>
      </c>
      <c r="G496" s="158">
        <v>0</v>
      </c>
      <c r="H496" s="214">
        <f t="shared" si="34"/>
        <v>0.36637580993520519</v>
      </c>
    </row>
    <row r="497" spans="1:8" x14ac:dyDescent="0.25">
      <c r="A497" s="53"/>
      <c r="B497" s="97"/>
      <c r="C497" s="26" t="s">
        <v>85</v>
      </c>
      <c r="D497" s="129" t="s">
        <v>86</v>
      </c>
      <c r="E497" s="158">
        <v>3800</v>
      </c>
      <c r="F497" s="158">
        <v>2881.76</v>
      </c>
      <c r="G497" s="158">
        <v>0</v>
      </c>
      <c r="H497" s="214">
        <f t="shared" si="34"/>
        <v>0.75835789473684212</v>
      </c>
    </row>
    <row r="498" spans="1:8" x14ac:dyDescent="0.25">
      <c r="A498" s="53"/>
      <c r="B498" s="97"/>
      <c r="C498" s="26" t="s">
        <v>29</v>
      </c>
      <c r="D498" s="26" t="s">
        <v>30</v>
      </c>
      <c r="E498" s="158">
        <v>8600</v>
      </c>
      <c r="F498" s="158">
        <v>2893.53</v>
      </c>
      <c r="G498" s="158">
        <v>0</v>
      </c>
      <c r="H498" s="214">
        <f t="shared" si="34"/>
        <v>0.33645697674418606</v>
      </c>
    </row>
    <row r="499" spans="1:8" ht="22.2" x14ac:dyDescent="0.25">
      <c r="A499" s="53"/>
      <c r="B499" s="97"/>
      <c r="C499" s="26" t="s">
        <v>31</v>
      </c>
      <c r="D499" s="129" t="s">
        <v>299</v>
      </c>
      <c r="E499" s="158">
        <v>1230</v>
      </c>
      <c r="F499" s="158">
        <v>411.68</v>
      </c>
      <c r="G499" s="158">
        <v>0</v>
      </c>
      <c r="H499" s="214">
        <f t="shared" si="34"/>
        <v>0.3346991869918699</v>
      </c>
    </row>
    <row r="500" spans="1:8" ht="27" customHeight="1" x14ac:dyDescent="0.25">
      <c r="A500" s="53"/>
      <c r="B500" s="97"/>
      <c r="C500" s="136" t="s">
        <v>149</v>
      </c>
      <c r="D500" s="24" t="s">
        <v>345</v>
      </c>
      <c r="E500" s="158">
        <v>430900</v>
      </c>
      <c r="F500" s="158">
        <v>220935.75</v>
      </c>
      <c r="G500" s="158">
        <v>0</v>
      </c>
      <c r="H500" s="214">
        <f t="shared" si="34"/>
        <v>0.5127309120445579</v>
      </c>
    </row>
    <row r="501" spans="1:8" x14ac:dyDescent="0.25">
      <c r="A501" s="53"/>
      <c r="B501" s="97"/>
      <c r="C501" s="26" t="s">
        <v>79</v>
      </c>
      <c r="D501" s="26" t="s">
        <v>112</v>
      </c>
      <c r="E501" s="158">
        <v>3000</v>
      </c>
      <c r="F501" s="158">
        <v>877.61</v>
      </c>
      <c r="G501" s="158">
        <v>0</v>
      </c>
      <c r="H501" s="214">
        <f t="shared" si="34"/>
        <v>0.29253666666666667</v>
      </c>
    </row>
    <row r="502" spans="1:8" ht="22.2" x14ac:dyDescent="0.25">
      <c r="A502" s="53"/>
      <c r="B502" s="97"/>
      <c r="C502" s="136" t="s">
        <v>91</v>
      </c>
      <c r="D502" s="24" t="s">
        <v>275</v>
      </c>
      <c r="E502" s="158">
        <v>1663</v>
      </c>
      <c r="F502" s="158">
        <v>1662.97</v>
      </c>
      <c r="G502" s="158">
        <v>0</v>
      </c>
      <c r="H502" s="214">
        <f t="shared" si="34"/>
        <v>0.99998196031268793</v>
      </c>
    </row>
    <row r="503" spans="1:8" ht="45" customHeight="1" x14ac:dyDescent="0.25">
      <c r="A503" s="53"/>
      <c r="B503" s="100">
        <v>85513</v>
      </c>
      <c r="C503" s="175"/>
      <c r="D503" s="37" t="s">
        <v>294</v>
      </c>
      <c r="E503" s="138">
        <f>SUM(E504:E504)</f>
        <v>47100</v>
      </c>
      <c r="F503" s="138">
        <f>SUM(F504)</f>
        <v>22547.78</v>
      </c>
      <c r="G503" s="138">
        <v>0</v>
      </c>
      <c r="H503" s="139">
        <f t="shared" si="34"/>
        <v>0.47872144373673031</v>
      </c>
    </row>
    <row r="504" spans="1:8" x14ac:dyDescent="0.25">
      <c r="A504" s="53"/>
      <c r="B504" s="97"/>
      <c r="C504" s="136" t="s">
        <v>155</v>
      </c>
      <c r="D504" s="195" t="s">
        <v>291</v>
      </c>
      <c r="E504" s="158">
        <v>47100</v>
      </c>
      <c r="F504" s="158">
        <v>22547.78</v>
      </c>
      <c r="G504" s="158">
        <v>0</v>
      </c>
      <c r="H504" s="214">
        <f t="shared" si="34"/>
        <v>0.47872144373673031</v>
      </c>
    </row>
    <row r="505" spans="1:8" ht="21.6" customHeight="1" x14ac:dyDescent="0.25">
      <c r="A505" s="53"/>
      <c r="B505" s="100">
        <v>85516</v>
      </c>
      <c r="C505" s="36"/>
      <c r="D505" s="30" t="s">
        <v>295</v>
      </c>
      <c r="E505" s="138">
        <f>SUM(E506:E524)</f>
        <v>1148753</v>
      </c>
      <c r="F505" s="138">
        <f>SUM(F506:F524)</f>
        <v>657634.78</v>
      </c>
      <c r="G505" s="138">
        <f>SUM(G506:G524)</f>
        <v>0</v>
      </c>
      <c r="H505" s="139">
        <f t="shared" si="34"/>
        <v>0.5724770947279354</v>
      </c>
    </row>
    <row r="506" spans="1:8" x14ac:dyDescent="0.25">
      <c r="A506" s="53"/>
      <c r="B506" s="102"/>
      <c r="C506" s="26" t="s">
        <v>43</v>
      </c>
      <c r="D506" s="26" t="s">
        <v>209</v>
      </c>
      <c r="E506" s="158">
        <v>500</v>
      </c>
      <c r="F506" s="158">
        <v>60</v>
      </c>
      <c r="G506" s="158">
        <v>0</v>
      </c>
      <c r="H506" s="214">
        <f t="shared" si="34"/>
        <v>0.12</v>
      </c>
    </row>
    <row r="507" spans="1:8" x14ac:dyDescent="0.25">
      <c r="A507" s="53"/>
      <c r="B507" s="102"/>
      <c r="C507" s="26" t="s">
        <v>45</v>
      </c>
      <c r="D507" s="24" t="s">
        <v>162</v>
      </c>
      <c r="E507" s="158">
        <v>738054</v>
      </c>
      <c r="F507" s="158">
        <v>382808.16</v>
      </c>
      <c r="G507" s="158">
        <v>0</v>
      </c>
      <c r="H507" s="214">
        <f t="shared" si="34"/>
        <v>0.51867229227129719</v>
      </c>
    </row>
    <row r="508" spans="1:8" x14ac:dyDescent="0.25">
      <c r="A508" s="53"/>
      <c r="B508" s="102"/>
      <c r="C508" s="26" t="s">
        <v>85</v>
      </c>
      <c r="D508" s="24" t="s">
        <v>86</v>
      </c>
      <c r="E508" s="158">
        <v>56000</v>
      </c>
      <c r="F508" s="158">
        <v>53523.23</v>
      </c>
      <c r="G508" s="158">
        <v>0</v>
      </c>
      <c r="H508" s="214">
        <f t="shared" si="34"/>
        <v>0.95577196428571431</v>
      </c>
    </row>
    <row r="509" spans="1:8" x14ac:dyDescent="0.25">
      <c r="A509" s="53"/>
      <c r="B509" s="102"/>
      <c r="C509" s="26" t="s">
        <v>29</v>
      </c>
      <c r="D509" s="26" t="s">
        <v>30</v>
      </c>
      <c r="E509" s="158">
        <v>129155</v>
      </c>
      <c r="F509" s="158">
        <v>77219.490000000005</v>
      </c>
      <c r="G509" s="158">
        <v>0</v>
      </c>
      <c r="H509" s="214">
        <f t="shared" si="34"/>
        <v>0.59788231195075692</v>
      </c>
    </row>
    <row r="510" spans="1:8" ht="22.2" x14ac:dyDescent="0.25">
      <c r="A510" s="53"/>
      <c r="B510" s="102"/>
      <c r="C510" s="26" t="s">
        <v>31</v>
      </c>
      <c r="D510" s="129" t="s">
        <v>299</v>
      </c>
      <c r="E510" s="158">
        <v>19000</v>
      </c>
      <c r="F510" s="158">
        <v>9231.7800000000007</v>
      </c>
      <c r="G510" s="158">
        <v>0</v>
      </c>
      <c r="H510" s="214">
        <f t="shared" si="34"/>
        <v>0.48588315789473685</v>
      </c>
    </row>
    <row r="511" spans="1:8" x14ac:dyDescent="0.25">
      <c r="A511" s="53"/>
      <c r="B511" s="102"/>
      <c r="C511" s="26" t="s">
        <v>23</v>
      </c>
      <c r="D511" s="26" t="s">
        <v>24</v>
      </c>
      <c r="E511" s="158">
        <v>18240</v>
      </c>
      <c r="F511" s="158">
        <v>8974.2800000000007</v>
      </c>
      <c r="G511" s="158">
        <v>0</v>
      </c>
      <c r="H511" s="214">
        <f t="shared" si="34"/>
        <v>0.49201096491228075</v>
      </c>
    </row>
    <row r="512" spans="1:8" x14ac:dyDescent="0.25">
      <c r="A512" s="53"/>
      <c r="B512" s="102"/>
      <c r="C512" s="26" t="s">
        <v>32</v>
      </c>
      <c r="D512" s="26" t="s">
        <v>33</v>
      </c>
      <c r="E512" s="158">
        <v>62300</v>
      </c>
      <c r="F512" s="158">
        <v>61917.66</v>
      </c>
      <c r="G512" s="158">
        <v>0</v>
      </c>
      <c r="H512" s="214">
        <f t="shared" ref="H512:H545" si="35">SUM(F512+G512)/E512</f>
        <v>0.99386292134831467</v>
      </c>
    </row>
    <row r="513" spans="1:8" x14ac:dyDescent="0.25">
      <c r="A513" s="53"/>
      <c r="B513" s="102"/>
      <c r="C513" s="26" t="s">
        <v>220</v>
      </c>
      <c r="D513" s="26" t="s">
        <v>137</v>
      </c>
      <c r="E513" s="158">
        <v>65000</v>
      </c>
      <c r="F513" s="158">
        <v>23631.46</v>
      </c>
      <c r="G513" s="158">
        <v>0</v>
      </c>
      <c r="H513" s="214">
        <f t="shared" si="35"/>
        <v>0.36356092307692306</v>
      </c>
    </row>
    <row r="514" spans="1:8" x14ac:dyDescent="0.25">
      <c r="A514" s="53"/>
      <c r="B514" s="102"/>
      <c r="C514" s="26" t="s">
        <v>14</v>
      </c>
      <c r="D514" s="26" t="s">
        <v>15</v>
      </c>
      <c r="E514" s="158">
        <v>12000</v>
      </c>
      <c r="F514" s="158">
        <v>5863.99</v>
      </c>
      <c r="G514" s="158">
        <v>0</v>
      </c>
      <c r="H514" s="214">
        <f t="shared" si="35"/>
        <v>0.4886658333333333</v>
      </c>
    </row>
    <row r="515" spans="1:8" x14ac:dyDescent="0.25">
      <c r="A515" s="53"/>
      <c r="B515" s="97"/>
      <c r="C515" s="26" t="s">
        <v>25</v>
      </c>
      <c r="D515" s="26" t="s">
        <v>26</v>
      </c>
      <c r="E515" s="158">
        <v>5500</v>
      </c>
      <c r="F515" s="158">
        <v>3167.5</v>
      </c>
      <c r="G515" s="158">
        <v>0</v>
      </c>
      <c r="H515" s="214">
        <f t="shared" si="35"/>
        <v>0.57590909090909093</v>
      </c>
    </row>
    <row r="516" spans="1:8" x14ac:dyDescent="0.25">
      <c r="A516" s="53"/>
      <c r="B516" s="97"/>
      <c r="C516" s="26" t="s">
        <v>47</v>
      </c>
      <c r="D516" s="26" t="s">
        <v>48</v>
      </c>
      <c r="E516" s="158">
        <v>600</v>
      </c>
      <c r="F516" s="158">
        <v>546</v>
      </c>
      <c r="G516" s="158">
        <v>0</v>
      </c>
      <c r="H516" s="214">
        <f t="shared" si="35"/>
        <v>0.91</v>
      </c>
    </row>
    <row r="517" spans="1:8" x14ac:dyDescent="0.25">
      <c r="A517" s="53"/>
      <c r="B517" s="97"/>
      <c r="C517" s="26" t="s">
        <v>10</v>
      </c>
      <c r="D517" s="26" t="s">
        <v>11</v>
      </c>
      <c r="E517" s="158">
        <v>8200</v>
      </c>
      <c r="F517" s="158">
        <v>4565.92</v>
      </c>
      <c r="G517" s="158">
        <v>0</v>
      </c>
      <c r="H517" s="214">
        <f t="shared" si="35"/>
        <v>0.55681951219512194</v>
      </c>
    </row>
    <row r="518" spans="1:8" ht="22.2" x14ac:dyDescent="0.25">
      <c r="A518" s="53"/>
      <c r="B518" s="97"/>
      <c r="C518" s="26" t="s">
        <v>78</v>
      </c>
      <c r="D518" s="62" t="s">
        <v>205</v>
      </c>
      <c r="E518" s="158">
        <v>1300</v>
      </c>
      <c r="F518" s="158">
        <v>762.3</v>
      </c>
      <c r="G518" s="158">
        <v>0</v>
      </c>
      <c r="H518" s="214">
        <f t="shared" si="35"/>
        <v>0.58638461538461539</v>
      </c>
    </row>
    <row r="519" spans="1:8" x14ac:dyDescent="0.25">
      <c r="A519" s="53"/>
      <c r="B519" s="97"/>
      <c r="C519" s="26" t="s">
        <v>79</v>
      </c>
      <c r="D519" s="75" t="s">
        <v>112</v>
      </c>
      <c r="E519" s="158">
        <v>1700</v>
      </c>
      <c r="F519" s="158">
        <v>1046.78</v>
      </c>
      <c r="G519" s="158">
        <v>0</v>
      </c>
      <c r="H519" s="214">
        <f t="shared" si="35"/>
        <v>0.61575294117647061</v>
      </c>
    </row>
    <row r="520" spans="1:8" x14ac:dyDescent="0.25">
      <c r="A520" s="53"/>
      <c r="B520" s="97"/>
      <c r="C520" s="26" t="s">
        <v>12</v>
      </c>
      <c r="D520" s="26" t="s">
        <v>13</v>
      </c>
      <c r="E520" s="158">
        <v>800</v>
      </c>
      <c r="F520" s="158">
        <v>719</v>
      </c>
      <c r="G520" s="158">
        <v>0</v>
      </c>
      <c r="H520" s="214">
        <f t="shared" si="35"/>
        <v>0.89875000000000005</v>
      </c>
    </row>
    <row r="521" spans="1:8" ht="21" customHeight="1" x14ac:dyDescent="0.25">
      <c r="A521" s="53"/>
      <c r="B521" s="97"/>
      <c r="C521" s="26" t="s">
        <v>91</v>
      </c>
      <c r="D521" s="62" t="s">
        <v>92</v>
      </c>
      <c r="E521" s="158">
        <v>24804</v>
      </c>
      <c r="F521" s="158">
        <v>19804</v>
      </c>
      <c r="G521" s="158">
        <v>0</v>
      </c>
      <c r="H521" s="214">
        <f t="shared" si="35"/>
        <v>0.79841960974036441</v>
      </c>
    </row>
    <row r="522" spans="1:8" ht="22.2" x14ac:dyDescent="0.25">
      <c r="A522" s="53"/>
      <c r="B522" s="97"/>
      <c r="C522" s="26" t="s">
        <v>95</v>
      </c>
      <c r="D522" s="24" t="s">
        <v>96</v>
      </c>
      <c r="E522" s="158">
        <v>1800</v>
      </c>
      <c r="F522" s="158">
        <v>1419</v>
      </c>
      <c r="G522" s="158">
        <v>0</v>
      </c>
      <c r="H522" s="214">
        <f t="shared" si="35"/>
        <v>0.78833333333333333</v>
      </c>
    </row>
    <row r="523" spans="1:8" ht="22.2" x14ac:dyDescent="0.25">
      <c r="A523" s="53"/>
      <c r="B523" s="97"/>
      <c r="C523" s="26" t="s">
        <v>81</v>
      </c>
      <c r="D523" s="62" t="s">
        <v>82</v>
      </c>
      <c r="E523" s="158">
        <v>800</v>
      </c>
      <c r="F523" s="158">
        <v>500</v>
      </c>
      <c r="G523" s="158">
        <v>0</v>
      </c>
      <c r="H523" s="214">
        <f t="shared" si="35"/>
        <v>0.625</v>
      </c>
    </row>
    <row r="524" spans="1:8" ht="22.2" x14ac:dyDescent="0.25">
      <c r="A524" s="53"/>
      <c r="B524" s="97"/>
      <c r="C524" s="26" t="s">
        <v>289</v>
      </c>
      <c r="D524" s="195" t="s">
        <v>312</v>
      </c>
      <c r="E524" s="158">
        <v>3000</v>
      </c>
      <c r="F524" s="158">
        <v>1874.23</v>
      </c>
      <c r="G524" s="158">
        <v>0</v>
      </c>
      <c r="H524" s="214">
        <f t="shared" si="35"/>
        <v>0.62474333333333332</v>
      </c>
    </row>
    <row r="525" spans="1:8" ht="22.2" x14ac:dyDescent="0.25">
      <c r="A525" s="55" t="s">
        <v>170</v>
      </c>
      <c r="B525" s="17"/>
      <c r="C525" s="17"/>
      <c r="D525" s="81" t="s">
        <v>171</v>
      </c>
      <c r="E525" s="150">
        <f>SUM(E532+E542+E544+E563+E571+E526+E548+E569)</f>
        <v>15083501.699999999</v>
      </c>
      <c r="F525" s="150">
        <f>SUM(F532+F542+F544+F563+F571+F526+F548+F569)</f>
        <v>2185723.16</v>
      </c>
      <c r="G525" s="150">
        <f>SUM(G526+G548+G532+G542+G544+G563+G571)</f>
        <v>5308099.5999999996</v>
      </c>
      <c r="H525" s="139">
        <f t="shared" si="35"/>
        <v>0.49682248254064243</v>
      </c>
    </row>
    <row r="526" spans="1:8" x14ac:dyDescent="0.25">
      <c r="A526" s="103"/>
      <c r="B526" s="17" t="s">
        <v>240</v>
      </c>
      <c r="C526" s="17"/>
      <c r="D526" s="81" t="s">
        <v>243</v>
      </c>
      <c r="E526" s="150">
        <f>SUM(E527:E531)</f>
        <v>6415644</v>
      </c>
      <c r="F526" s="150">
        <f>SUM(F527:F531)</f>
        <v>186</v>
      </c>
      <c r="G526" s="150">
        <f>SUM(G527:G531)</f>
        <v>3271208.88</v>
      </c>
      <c r="H526" s="139">
        <f t="shared" si="35"/>
        <v>0.50990904108769131</v>
      </c>
    </row>
    <row r="527" spans="1:8" x14ac:dyDescent="0.25">
      <c r="A527" s="104"/>
      <c r="B527" s="105"/>
      <c r="C527" s="189" t="s">
        <v>307</v>
      </c>
      <c r="D527" s="62" t="s">
        <v>311</v>
      </c>
      <c r="E527" s="209">
        <v>186</v>
      </c>
      <c r="F527" s="209">
        <v>186</v>
      </c>
      <c r="G527" s="209">
        <v>0</v>
      </c>
      <c r="H527" s="214">
        <f t="shared" si="35"/>
        <v>1</v>
      </c>
    </row>
    <row r="528" spans="1:8" x14ac:dyDescent="0.25">
      <c r="A528" s="104"/>
      <c r="B528" s="105"/>
      <c r="C528" s="189" t="s">
        <v>334</v>
      </c>
      <c r="D528" s="62" t="s">
        <v>344</v>
      </c>
      <c r="E528" s="209">
        <v>4937698</v>
      </c>
      <c r="F528" s="209">
        <v>0</v>
      </c>
      <c r="G528" s="209">
        <v>2500000</v>
      </c>
      <c r="H528" s="214">
        <f>SUM(F528+G528)/E528</f>
        <v>0.50630881029986041</v>
      </c>
    </row>
    <row r="529" spans="1:8" x14ac:dyDescent="0.25">
      <c r="A529" s="104"/>
      <c r="B529" s="105"/>
      <c r="C529" s="189" t="s">
        <v>16</v>
      </c>
      <c r="D529" s="136" t="s">
        <v>17</v>
      </c>
      <c r="E529" s="209">
        <v>14760</v>
      </c>
      <c r="F529" s="209">
        <v>0</v>
      </c>
      <c r="G529" s="209">
        <v>4920</v>
      </c>
      <c r="H529" s="214">
        <f t="shared" si="35"/>
        <v>0.33333333333333331</v>
      </c>
    </row>
    <row r="530" spans="1:8" x14ac:dyDescent="0.25">
      <c r="A530" s="104"/>
      <c r="B530" s="105"/>
      <c r="C530" s="189" t="s">
        <v>319</v>
      </c>
      <c r="D530" s="136" t="s">
        <v>17</v>
      </c>
      <c r="E530" s="209">
        <v>638746</v>
      </c>
      <c r="F530" s="209">
        <v>0</v>
      </c>
      <c r="G530" s="209">
        <v>487589.61</v>
      </c>
      <c r="H530" s="214">
        <f t="shared" si="35"/>
        <v>0.76335446327648238</v>
      </c>
    </row>
    <row r="531" spans="1:8" x14ac:dyDescent="0.25">
      <c r="A531" s="104"/>
      <c r="B531" s="105"/>
      <c r="C531" s="189" t="s">
        <v>320</v>
      </c>
      <c r="D531" s="136" t="s">
        <v>17</v>
      </c>
      <c r="E531" s="209">
        <v>824254</v>
      </c>
      <c r="F531" s="209">
        <v>0</v>
      </c>
      <c r="G531" s="209">
        <v>278699.27</v>
      </c>
      <c r="H531" s="214">
        <f t="shared" si="35"/>
        <v>0.33812304216904016</v>
      </c>
    </row>
    <row r="532" spans="1:8" x14ac:dyDescent="0.25">
      <c r="A532" s="65"/>
      <c r="B532" s="29" t="s">
        <v>172</v>
      </c>
      <c r="C532" s="36"/>
      <c r="D532" s="29" t="s">
        <v>306</v>
      </c>
      <c r="E532" s="138">
        <f>SUM(E533:E541)</f>
        <v>4505710</v>
      </c>
      <c r="F532" s="138">
        <f>SUM(F533:F541)</f>
        <v>1719091.8</v>
      </c>
      <c r="G532" s="138">
        <f>SUM(G533:G541)</f>
        <v>0</v>
      </c>
      <c r="H532" s="139">
        <f t="shared" si="35"/>
        <v>0.38153627286265651</v>
      </c>
    </row>
    <row r="533" spans="1:8" x14ac:dyDescent="0.25">
      <c r="A533" s="53"/>
      <c r="B533" s="70"/>
      <c r="C533" s="26" t="s">
        <v>45</v>
      </c>
      <c r="D533" s="24" t="s">
        <v>162</v>
      </c>
      <c r="E533" s="158">
        <v>124016</v>
      </c>
      <c r="F533" s="158">
        <v>58211.15</v>
      </c>
      <c r="G533" s="158">
        <v>0</v>
      </c>
      <c r="H533" s="214">
        <f t="shared" si="35"/>
        <v>0.46938419236227585</v>
      </c>
    </row>
    <row r="534" spans="1:8" x14ac:dyDescent="0.25">
      <c r="A534" s="53"/>
      <c r="B534" s="57"/>
      <c r="C534" s="26" t="s">
        <v>85</v>
      </c>
      <c r="D534" s="24" t="s">
        <v>86</v>
      </c>
      <c r="E534" s="158">
        <v>7433</v>
      </c>
      <c r="F534" s="158">
        <v>7432.48</v>
      </c>
      <c r="G534" s="158">
        <v>0</v>
      </c>
      <c r="H534" s="214">
        <f t="shared" si="35"/>
        <v>0.99993004170590605</v>
      </c>
    </row>
    <row r="535" spans="1:8" x14ac:dyDescent="0.25">
      <c r="A535" s="53"/>
      <c r="B535" s="57"/>
      <c r="C535" s="26" t="s">
        <v>29</v>
      </c>
      <c r="D535" s="26" t="s">
        <v>30</v>
      </c>
      <c r="E535" s="158">
        <v>20348</v>
      </c>
      <c r="F535" s="158">
        <v>9989.85</v>
      </c>
      <c r="G535" s="158">
        <v>0</v>
      </c>
      <c r="H535" s="214">
        <f t="shared" si="35"/>
        <v>0.49094997051307254</v>
      </c>
    </row>
    <row r="536" spans="1:8" ht="22.2" x14ac:dyDescent="0.25">
      <c r="A536" s="53"/>
      <c r="B536" s="57"/>
      <c r="C536" s="26" t="s">
        <v>31</v>
      </c>
      <c r="D536" s="129" t="s">
        <v>299</v>
      </c>
      <c r="E536" s="158">
        <v>3737</v>
      </c>
      <c r="F536" s="158">
        <v>1431.29</v>
      </c>
      <c r="G536" s="158">
        <v>0</v>
      </c>
      <c r="H536" s="214">
        <f t="shared" si="35"/>
        <v>0.38300508429221297</v>
      </c>
    </row>
    <row r="537" spans="1:8" x14ac:dyDescent="0.25">
      <c r="A537" s="53"/>
      <c r="B537" s="57"/>
      <c r="C537" s="26" t="s">
        <v>32</v>
      </c>
      <c r="D537" s="26" t="s">
        <v>33</v>
      </c>
      <c r="E537" s="158">
        <v>27000</v>
      </c>
      <c r="F537" s="158">
        <v>0</v>
      </c>
      <c r="G537" s="158">
        <v>0</v>
      </c>
      <c r="H537" s="214">
        <f t="shared" si="35"/>
        <v>0</v>
      </c>
    </row>
    <row r="538" spans="1:8" x14ac:dyDescent="0.25">
      <c r="A538" s="53"/>
      <c r="B538" s="57"/>
      <c r="C538" s="26" t="s">
        <v>10</v>
      </c>
      <c r="D538" s="26" t="s">
        <v>11</v>
      </c>
      <c r="E538" s="158">
        <v>4314550</v>
      </c>
      <c r="F538" s="158">
        <v>1636886.89</v>
      </c>
      <c r="G538" s="158">
        <v>0</v>
      </c>
      <c r="H538" s="214">
        <f t="shared" si="35"/>
        <v>0.3793876279102108</v>
      </c>
    </row>
    <row r="539" spans="1:8" x14ac:dyDescent="0.25">
      <c r="A539" s="53"/>
      <c r="B539" s="57"/>
      <c r="C539" s="26" t="s">
        <v>12</v>
      </c>
      <c r="D539" s="26" t="s">
        <v>13</v>
      </c>
      <c r="E539" s="158">
        <v>300</v>
      </c>
      <c r="F539" s="158">
        <v>9.86</v>
      </c>
      <c r="G539" s="158">
        <v>0</v>
      </c>
      <c r="H539" s="214">
        <f t="shared" si="35"/>
        <v>3.2866666666666662E-2</v>
      </c>
    </row>
    <row r="540" spans="1:8" ht="22.2" x14ac:dyDescent="0.25">
      <c r="A540" s="53"/>
      <c r="B540" s="57"/>
      <c r="C540" s="26" t="s">
        <v>91</v>
      </c>
      <c r="D540" s="62" t="s">
        <v>92</v>
      </c>
      <c r="E540" s="158">
        <v>3326</v>
      </c>
      <c r="F540" s="158">
        <v>3226</v>
      </c>
      <c r="G540" s="158">
        <v>0</v>
      </c>
      <c r="H540" s="214">
        <f t="shared" si="35"/>
        <v>0.96993385447985569</v>
      </c>
    </row>
    <row r="541" spans="1:8" ht="22.2" x14ac:dyDescent="0.25">
      <c r="A541" s="53"/>
      <c r="B541" s="57"/>
      <c r="C541" s="26" t="s">
        <v>58</v>
      </c>
      <c r="D541" s="62" t="s">
        <v>59</v>
      </c>
      <c r="E541" s="158">
        <v>5000</v>
      </c>
      <c r="F541" s="158">
        <v>1904.28</v>
      </c>
      <c r="G541" s="158">
        <v>0</v>
      </c>
      <c r="H541" s="214">
        <f t="shared" si="35"/>
        <v>0.38085599999999997</v>
      </c>
    </row>
    <row r="542" spans="1:8" x14ac:dyDescent="0.25">
      <c r="A542" s="53"/>
      <c r="B542" s="29" t="s">
        <v>173</v>
      </c>
      <c r="C542" s="36"/>
      <c r="D542" s="30" t="s">
        <v>174</v>
      </c>
      <c r="E542" s="138">
        <f>SUM(E543:E543)</f>
        <v>15700</v>
      </c>
      <c r="F542" s="138">
        <f>SUM(F543:F543)</f>
        <v>5200</v>
      </c>
      <c r="G542" s="138">
        <f>SUM(G543:G543)</f>
        <v>0</v>
      </c>
      <c r="H542" s="139">
        <f t="shared" si="35"/>
        <v>0.33121019108280253</v>
      </c>
    </row>
    <row r="543" spans="1:8" x14ac:dyDescent="0.25">
      <c r="A543" s="53"/>
      <c r="B543" s="84"/>
      <c r="C543" s="26" t="s">
        <v>10</v>
      </c>
      <c r="D543" s="24" t="s">
        <v>11</v>
      </c>
      <c r="E543" s="158">
        <v>15700</v>
      </c>
      <c r="F543" s="158">
        <v>5200</v>
      </c>
      <c r="G543" s="158">
        <v>0</v>
      </c>
      <c r="H543" s="214">
        <f t="shared" si="35"/>
        <v>0.33121019108280253</v>
      </c>
    </row>
    <row r="544" spans="1:8" x14ac:dyDescent="0.25">
      <c r="A544" s="53"/>
      <c r="B544" s="29" t="s">
        <v>175</v>
      </c>
      <c r="C544" s="36"/>
      <c r="D544" s="30" t="s">
        <v>176</v>
      </c>
      <c r="E544" s="138">
        <f>SUM(E545:E547)</f>
        <v>153234</v>
      </c>
      <c r="F544" s="138">
        <f>SUM(F545:F547)</f>
        <v>8552.2000000000007</v>
      </c>
      <c r="G544" s="138">
        <f>SUM(G546:G547)</f>
        <v>0</v>
      </c>
      <c r="H544" s="139">
        <f t="shared" si="35"/>
        <v>5.5811373454977359E-2</v>
      </c>
    </row>
    <row r="545" spans="1:8" x14ac:dyDescent="0.25">
      <c r="A545" s="53"/>
      <c r="B545" s="63"/>
      <c r="C545" s="64" t="s">
        <v>32</v>
      </c>
      <c r="D545" s="24" t="s">
        <v>276</v>
      </c>
      <c r="E545" s="142">
        <v>18009</v>
      </c>
      <c r="F545" s="142">
        <v>5390.33</v>
      </c>
      <c r="G545" s="142">
        <v>0</v>
      </c>
      <c r="H545" s="214">
        <f t="shared" si="35"/>
        <v>0.29931312121716919</v>
      </c>
    </row>
    <row r="546" spans="1:8" x14ac:dyDescent="0.25">
      <c r="A546" s="53"/>
      <c r="B546" s="57"/>
      <c r="C546" s="26" t="s">
        <v>25</v>
      </c>
      <c r="D546" s="26" t="s">
        <v>26</v>
      </c>
      <c r="E546" s="158">
        <v>2881</v>
      </c>
      <c r="F546" s="158">
        <v>2880.87</v>
      </c>
      <c r="G546" s="158">
        <v>0</v>
      </c>
      <c r="H546" s="214">
        <f t="shared" ref="H546:H571" si="36">SUM(F546+G546)/E546</f>
        <v>0.99995487677889616</v>
      </c>
    </row>
    <row r="547" spans="1:8" x14ac:dyDescent="0.25">
      <c r="A547" s="53"/>
      <c r="B547" s="57"/>
      <c r="C547" s="26" t="s">
        <v>10</v>
      </c>
      <c r="D547" s="26" t="s">
        <v>11</v>
      </c>
      <c r="E547" s="158">
        <v>132344</v>
      </c>
      <c r="F547" s="158">
        <v>281</v>
      </c>
      <c r="G547" s="158">
        <v>0</v>
      </c>
      <c r="H547" s="214">
        <f t="shared" si="36"/>
        <v>2.1232545487517378E-3</v>
      </c>
    </row>
    <row r="548" spans="1:8" ht="22.2" x14ac:dyDescent="0.25">
      <c r="A548" s="53"/>
      <c r="B548" s="137" t="s">
        <v>260</v>
      </c>
      <c r="C548" s="175"/>
      <c r="D548" s="172" t="s">
        <v>261</v>
      </c>
      <c r="E548" s="138">
        <f>SUM(E549:E562)</f>
        <v>2530726.77</v>
      </c>
      <c r="F548" s="138">
        <f>SUM(F549:F562)</f>
        <v>118123.65</v>
      </c>
      <c r="G548" s="138">
        <f>SUM(G549:G562)</f>
        <v>2019055.72</v>
      </c>
      <c r="H548" s="139">
        <f t="shared" si="36"/>
        <v>0.84449233925004086</v>
      </c>
    </row>
    <row r="549" spans="1:8" x14ac:dyDescent="0.25">
      <c r="A549" s="53"/>
      <c r="B549" s="140"/>
      <c r="C549" s="141" t="s">
        <v>45</v>
      </c>
      <c r="D549" s="179" t="s">
        <v>162</v>
      </c>
      <c r="E549" s="142">
        <v>13383</v>
      </c>
      <c r="F549" s="142">
        <v>10037.64</v>
      </c>
      <c r="G549" s="142">
        <v>0</v>
      </c>
      <c r="H549" s="214">
        <f t="shared" si="36"/>
        <v>0.75002914144810573</v>
      </c>
    </row>
    <row r="550" spans="1:8" x14ac:dyDescent="0.25">
      <c r="A550" s="53"/>
      <c r="B550" s="140"/>
      <c r="C550" s="141" t="s">
        <v>248</v>
      </c>
      <c r="D550" s="179" t="s">
        <v>162</v>
      </c>
      <c r="E550" s="142">
        <v>205135.96</v>
      </c>
      <c r="F550" s="142">
        <v>62300</v>
      </c>
      <c r="G550" s="142">
        <v>0</v>
      </c>
      <c r="H550" s="214">
        <f t="shared" si="36"/>
        <v>0.30370101858299248</v>
      </c>
    </row>
    <row r="551" spans="1:8" x14ac:dyDescent="0.25">
      <c r="A551" s="53"/>
      <c r="B551" s="140"/>
      <c r="C551" s="141" t="s">
        <v>244</v>
      </c>
      <c r="D551" s="179" t="s">
        <v>162</v>
      </c>
      <c r="E551" s="142">
        <v>87040</v>
      </c>
      <c r="F551" s="142">
        <v>26700</v>
      </c>
      <c r="G551" s="142">
        <v>0</v>
      </c>
      <c r="H551" s="214">
        <f t="shared" si="36"/>
        <v>0.30675551470588236</v>
      </c>
    </row>
    <row r="552" spans="1:8" x14ac:dyDescent="0.25">
      <c r="A552" s="53"/>
      <c r="B552" s="140"/>
      <c r="C552" s="141" t="s">
        <v>29</v>
      </c>
      <c r="D552" s="179" t="s">
        <v>72</v>
      </c>
      <c r="E552" s="142">
        <v>2289</v>
      </c>
      <c r="F552" s="142">
        <v>1716.42</v>
      </c>
      <c r="G552" s="142">
        <v>0</v>
      </c>
      <c r="H552" s="214">
        <f t="shared" si="36"/>
        <v>0.74985583224115337</v>
      </c>
    </row>
    <row r="553" spans="1:8" x14ac:dyDescent="0.25">
      <c r="A553" s="53"/>
      <c r="B553" s="140"/>
      <c r="C553" s="141" t="s">
        <v>249</v>
      </c>
      <c r="D553" s="24" t="s">
        <v>30</v>
      </c>
      <c r="E553" s="142">
        <v>19130</v>
      </c>
      <c r="F553" s="142">
        <v>10330.11</v>
      </c>
      <c r="G553" s="142">
        <v>0</v>
      </c>
      <c r="H553" s="214">
        <f t="shared" si="36"/>
        <v>0.53999529534762158</v>
      </c>
    </row>
    <row r="554" spans="1:8" x14ac:dyDescent="0.25">
      <c r="A554" s="53"/>
      <c r="B554" s="140"/>
      <c r="C554" s="141" t="s">
        <v>245</v>
      </c>
      <c r="D554" s="24" t="s">
        <v>30</v>
      </c>
      <c r="E554" s="142">
        <v>12115</v>
      </c>
      <c r="F554" s="142">
        <v>4427.1899999999996</v>
      </c>
      <c r="G554" s="142">
        <v>0</v>
      </c>
      <c r="H554" s="214">
        <f t="shared" si="36"/>
        <v>0.36543045810978125</v>
      </c>
    </row>
    <row r="555" spans="1:8" ht="22.2" x14ac:dyDescent="0.25">
      <c r="A555" s="53"/>
      <c r="B555" s="140"/>
      <c r="C555" s="141" t="s">
        <v>31</v>
      </c>
      <c r="D555" s="24" t="s">
        <v>299</v>
      </c>
      <c r="E555" s="142">
        <v>328</v>
      </c>
      <c r="F555" s="142">
        <v>245.94</v>
      </c>
      <c r="G555" s="142">
        <v>0</v>
      </c>
      <c r="H555" s="214">
        <f t="shared" si="36"/>
        <v>0.74981707317073165</v>
      </c>
    </row>
    <row r="556" spans="1:8" ht="22.2" x14ac:dyDescent="0.25">
      <c r="A556" s="53"/>
      <c r="B556" s="140"/>
      <c r="C556" s="141" t="s">
        <v>250</v>
      </c>
      <c r="D556" s="129" t="s">
        <v>299</v>
      </c>
      <c r="E556" s="142">
        <v>2615</v>
      </c>
      <c r="F556" s="142">
        <v>1480.06</v>
      </c>
      <c r="G556" s="142">
        <v>0</v>
      </c>
      <c r="H556" s="214">
        <f t="shared" si="36"/>
        <v>0.56598852772466535</v>
      </c>
    </row>
    <row r="557" spans="1:8" ht="22.2" x14ac:dyDescent="0.25">
      <c r="A557" s="53"/>
      <c r="B557" s="140"/>
      <c r="C557" s="141" t="s">
        <v>246</v>
      </c>
      <c r="D557" s="129" t="s">
        <v>299</v>
      </c>
      <c r="E557" s="142">
        <v>1755</v>
      </c>
      <c r="F557" s="142">
        <v>634.29</v>
      </c>
      <c r="G557" s="142">
        <v>0</v>
      </c>
      <c r="H557" s="214">
        <f t="shared" si="36"/>
        <v>0.36141880341880339</v>
      </c>
    </row>
    <row r="558" spans="1:8" x14ac:dyDescent="0.25">
      <c r="A558" s="53"/>
      <c r="B558" s="140"/>
      <c r="C558" s="141" t="s">
        <v>10</v>
      </c>
      <c r="D558" s="26" t="s">
        <v>11</v>
      </c>
      <c r="E558" s="142">
        <v>5000</v>
      </c>
      <c r="F558" s="142">
        <v>0</v>
      </c>
      <c r="G558" s="142">
        <v>0</v>
      </c>
      <c r="H558" s="214">
        <f t="shared" si="36"/>
        <v>0</v>
      </c>
    </row>
    <row r="559" spans="1:8" x14ac:dyDescent="0.25">
      <c r="A559" s="53"/>
      <c r="B559" s="140"/>
      <c r="C559" s="141" t="s">
        <v>231</v>
      </c>
      <c r="D559" s="64" t="s">
        <v>11</v>
      </c>
      <c r="E559" s="142">
        <v>4753</v>
      </c>
      <c r="F559" s="142">
        <v>0</v>
      </c>
      <c r="G559" s="142">
        <v>0</v>
      </c>
      <c r="H559" s="214">
        <f t="shared" si="36"/>
        <v>0</v>
      </c>
    </row>
    <row r="560" spans="1:8" ht="22.2" x14ac:dyDescent="0.25">
      <c r="A560" s="53"/>
      <c r="B560" s="162"/>
      <c r="C560" s="136" t="s">
        <v>292</v>
      </c>
      <c r="D560" s="195" t="s">
        <v>296</v>
      </c>
      <c r="E560" s="158">
        <v>343</v>
      </c>
      <c r="F560" s="158">
        <v>176.4</v>
      </c>
      <c r="G560" s="158">
        <v>0</v>
      </c>
      <c r="H560" s="214">
        <f t="shared" si="36"/>
        <v>0.51428571428571435</v>
      </c>
    </row>
    <row r="561" spans="1:9" ht="22.2" x14ac:dyDescent="0.25">
      <c r="A561" s="53"/>
      <c r="B561" s="162"/>
      <c r="C561" s="136" t="s">
        <v>293</v>
      </c>
      <c r="D561" s="195" t="s">
        <v>296</v>
      </c>
      <c r="E561" s="158">
        <v>264</v>
      </c>
      <c r="F561" s="158">
        <v>75.599999999999994</v>
      </c>
      <c r="G561" s="158">
        <v>0</v>
      </c>
      <c r="H561" s="214">
        <f t="shared" si="36"/>
        <v>0.28636363636363632</v>
      </c>
    </row>
    <row r="562" spans="1:9" ht="54.6" x14ac:dyDescent="0.25">
      <c r="A562" s="53"/>
      <c r="B562" s="162"/>
      <c r="C562" s="136" t="s">
        <v>258</v>
      </c>
      <c r="D562" s="161" t="s">
        <v>278</v>
      </c>
      <c r="E562" s="158">
        <v>2176575.81</v>
      </c>
      <c r="F562" s="158">
        <v>0</v>
      </c>
      <c r="G562" s="158">
        <v>2019055.72</v>
      </c>
      <c r="H562" s="214">
        <f t="shared" si="36"/>
        <v>0.92762940336086885</v>
      </c>
      <c r="I562" s="213"/>
    </row>
    <row r="563" spans="1:9" x14ac:dyDescent="0.25">
      <c r="A563" s="53"/>
      <c r="B563" s="137" t="s">
        <v>177</v>
      </c>
      <c r="C563" s="175"/>
      <c r="D563" s="137" t="s">
        <v>178</v>
      </c>
      <c r="E563" s="138">
        <f>SUM(E564:E568)</f>
        <v>804979.92999999993</v>
      </c>
      <c r="F563" s="138">
        <f>SUM(F564:F568)</f>
        <v>265213.53999999998</v>
      </c>
      <c r="G563" s="138">
        <f>SUM(G564:G568)</f>
        <v>17835</v>
      </c>
      <c r="H563" s="139">
        <f t="shared" si="36"/>
        <v>0.35162185969034038</v>
      </c>
    </row>
    <row r="564" spans="1:9" x14ac:dyDescent="0.25">
      <c r="A564" s="53"/>
      <c r="B564" s="162"/>
      <c r="C564" s="136" t="s">
        <v>14</v>
      </c>
      <c r="D564" s="136" t="s">
        <v>15</v>
      </c>
      <c r="E564" s="158">
        <v>331990</v>
      </c>
      <c r="F564" s="158">
        <v>231921.11</v>
      </c>
      <c r="G564" s="158">
        <v>0</v>
      </c>
      <c r="H564" s="214">
        <f t="shared" si="36"/>
        <v>0.69857860176511333</v>
      </c>
    </row>
    <row r="565" spans="1:9" x14ac:dyDescent="0.25">
      <c r="A565" s="53"/>
      <c r="B565" s="162"/>
      <c r="C565" s="136" t="s">
        <v>25</v>
      </c>
      <c r="D565" s="136" t="s">
        <v>26</v>
      </c>
      <c r="E565" s="158">
        <v>100490</v>
      </c>
      <c r="F565" s="158">
        <v>31987.94</v>
      </c>
      <c r="G565" s="158">
        <v>0</v>
      </c>
      <c r="H565" s="214">
        <f t="shared" si="36"/>
        <v>0.31831963379440736</v>
      </c>
    </row>
    <row r="566" spans="1:9" x14ac:dyDescent="0.25">
      <c r="A566" s="53"/>
      <c r="B566" s="162"/>
      <c r="C566" s="136" t="s">
        <v>10</v>
      </c>
      <c r="D566" s="161" t="s">
        <v>11</v>
      </c>
      <c r="E566" s="158">
        <v>3000</v>
      </c>
      <c r="F566" s="158">
        <v>429.29</v>
      </c>
      <c r="G566" s="158">
        <v>0</v>
      </c>
      <c r="H566" s="214">
        <f t="shared" si="36"/>
        <v>0.14309666666666668</v>
      </c>
    </row>
    <row r="567" spans="1:9" x14ac:dyDescent="0.25">
      <c r="A567" s="53"/>
      <c r="B567" s="162"/>
      <c r="C567" s="136" t="s">
        <v>12</v>
      </c>
      <c r="D567" s="136" t="s">
        <v>13</v>
      </c>
      <c r="E567" s="158">
        <v>1000</v>
      </c>
      <c r="F567" s="158">
        <v>875.2</v>
      </c>
      <c r="G567" s="158">
        <v>0</v>
      </c>
      <c r="H567" s="214">
        <f t="shared" si="36"/>
        <v>0.87520000000000009</v>
      </c>
    </row>
    <row r="568" spans="1:9" x14ac:dyDescent="0.25">
      <c r="A568" s="53"/>
      <c r="B568" s="173"/>
      <c r="C568" s="136" t="s">
        <v>16</v>
      </c>
      <c r="D568" s="136" t="s">
        <v>17</v>
      </c>
      <c r="E568" s="158">
        <v>368499.93</v>
      </c>
      <c r="F568" s="158">
        <v>0</v>
      </c>
      <c r="G568" s="158">
        <v>17835</v>
      </c>
      <c r="H568" s="214">
        <f t="shared" si="36"/>
        <v>4.8398923712142904E-2</v>
      </c>
    </row>
    <row r="569" spans="1:9" ht="23.4" customHeight="1" x14ac:dyDescent="0.25">
      <c r="A569" s="53"/>
      <c r="B569" s="174" t="s">
        <v>272</v>
      </c>
      <c r="C569" s="137"/>
      <c r="D569" s="172" t="s">
        <v>273</v>
      </c>
      <c r="E569" s="138">
        <f>E570</f>
        <v>57736</v>
      </c>
      <c r="F569" s="138">
        <f>F570</f>
        <v>0</v>
      </c>
      <c r="G569" s="138">
        <v>0</v>
      </c>
      <c r="H569" s="139">
        <f t="shared" si="36"/>
        <v>0</v>
      </c>
    </row>
    <row r="570" spans="1:9" x14ac:dyDescent="0.25">
      <c r="A570" s="53"/>
      <c r="B570" s="173"/>
      <c r="C570" s="136" t="s">
        <v>10</v>
      </c>
      <c r="D570" s="161" t="s">
        <v>11</v>
      </c>
      <c r="E570" s="158">
        <v>57736</v>
      </c>
      <c r="F570" s="158">
        <v>0</v>
      </c>
      <c r="G570" s="158">
        <v>0</v>
      </c>
      <c r="H570" s="214">
        <f t="shared" si="36"/>
        <v>0</v>
      </c>
    </row>
    <row r="571" spans="1:9" x14ac:dyDescent="0.25">
      <c r="A571" s="53"/>
      <c r="B571" s="137" t="s">
        <v>179</v>
      </c>
      <c r="C571" s="175"/>
      <c r="D571" s="137" t="s">
        <v>28</v>
      </c>
      <c r="E571" s="138">
        <f>SUM(E572:E575)</f>
        <v>599771</v>
      </c>
      <c r="F571" s="138">
        <f>SUM(F572:F575)</f>
        <v>69355.97</v>
      </c>
      <c r="G571" s="138">
        <f>SUM(G572:G575)</f>
        <v>0</v>
      </c>
      <c r="H571" s="139">
        <f t="shared" si="36"/>
        <v>0.1156374182813107</v>
      </c>
    </row>
    <row r="572" spans="1:9" x14ac:dyDescent="0.25">
      <c r="A572" s="53"/>
      <c r="B572" s="140"/>
      <c r="C572" s="141" t="s">
        <v>23</v>
      </c>
      <c r="D572" s="136" t="s">
        <v>24</v>
      </c>
      <c r="E572" s="142">
        <v>4000</v>
      </c>
      <c r="F572" s="142">
        <v>0</v>
      </c>
      <c r="G572" s="142">
        <v>0</v>
      </c>
      <c r="H572" s="214">
        <f t="shared" ref="H572:H624" si="37">SUM(F572+G572)/E572</f>
        <v>0</v>
      </c>
    </row>
    <row r="573" spans="1:9" x14ac:dyDescent="0.25">
      <c r="A573" s="53"/>
      <c r="B573" s="145"/>
      <c r="C573" s="136" t="s">
        <v>32</v>
      </c>
      <c r="D573" s="136" t="s">
        <v>33</v>
      </c>
      <c r="E573" s="158">
        <v>19041</v>
      </c>
      <c r="F573" s="158">
        <v>439.6</v>
      </c>
      <c r="G573" s="158">
        <v>0</v>
      </c>
      <c r="H573" s="214">
        <f t="shared" si="37"/>
        <v>2.308702274040229E-2</v>
      </c>
    </row>
    <row r="574" spans="1:9" x14ac:dyDescent="0.25">
      <c r="A574" s="53"/>
      <c r="B574" s="146"/>
      <c r="C574" s="136" t="s">
        <v>10</v>
      </c>
      <c r="D574" s="178" t="s">
        <v>11</v>
      </c>
      <c r="E574" s="158">
        <v>94230</v>
      </c>
      <c r="F574" s="158">
        <v>68916.37</v>
      </c>
      <c r="G574" s="158">
        <v>0</v>
      </c>
      <c r="H574" s="214">
        <f t="shared" si="37"/>
        <v>0.73136336623156106</v>
      </c>
    </row>
    <row r="575" spans="1:9" x14ac:dyDescent="0.25">
      <c r="A575" s="53"/>
      <c r="B575" s="146"/>
      <c r="C575" s="136" t="s">
        <v>16</v>
      </c>
      <c r="D575" s="136" t="s">
        <v>17</v>
      </c>
      <c r="E575" s="158">
        <v>482500</v>
      </c>
      <c r="F575" s="158">
        <v>0</v>
      </c>
      <c r="G575" s="158">
        <v>0</v>
      </c>
      <c r="H575" s="214">
        <f t="shared" si="37"/>
        <v>0</v>
      </c>
    </row>
    <row r="576" spans="1:9" ht="22.2" x14ac:dyDescent="0.25">
      <c r="A576" s="147" t="s">
        <v>180</v>
      </c>
      <c r="B576" s="149"/>
      <c r="C576" s="180"/>
      <c r="D576" s="181" t="s">
        <v>181</v>
      </c>
      <c r="E576" s="150">
        <f>SUM(E577,E591,E593,E597)</f>
        <v>3694732.09</v>
      </c>
      <c r="F576" s="150">
        <f>SUM(F577,F591,F593,F597)</f>
        <v>1219328.5500000003</v>
      </c>
      <c r="G576" s="150">
        <f>SUM(G577,G591,G593,G597)</f>
        <v>57076.35</v>
      </c>
      <c r="H576" s="139">
        <f t="shared" si="37"/>
        <v>0.34546615800768399</v>
      </c>
    </row>
    <row r="577" spans="1:8" x14ac:dyDescent="0.25">
      <c r="A577" s="152"/>
      <c r="B577" s="137" t="s">
        <v>182</v>
      </c>
      <c r="C577" s="182"/>
      <c r="D577" s="183" t="s">
        <v>183</v>
      </c>
      <c r="E577" s="204">
        <f>SUM(E578:E590)</f>
        <v>2246155.37</v>
      </c>
      <c r="F577" s="204">
        <f>SUM(F578:F590)</f>
        <v>699917.51000000013</v>
      </c>
      <c r="G577" s="204">
        <f>SUM(G578:G590)</f>
        <v>50366.35</v>
      </c>
      <c r="H577" s="139">
        <f t="shared" si="37"/>
        <v>0.33403025900207434</v>
      </c>
    </row>
    <row r="578" spans="1:8" ht="22.2" x14ac:dyDescent="0.25">
      <c r="A578" s="184"/>
      <c r="B578" s="160"/>
      <c r="C578" s="136" t="s">
        <v>184</v>
      </c>
      <c r="D578" s="161" t="s">
        <v>185</v>
      </c>
      <c r="E578" s="158">
        <v>1388606</v>
      </c>
      <c r="F578" s="158">
        <v>584406</v>
      </c>
      <c r="G578" s="158">
        <v>0</v>
      </c>
      <c r="H578" s="214">
        <f t="shared" si="37"/>
        <v>0.42085804036566166</v>
      </c>
    </row>
    <row r="579" spans="1:8" x14ac:dyDescent="0.25">
      <c r="A579" s="185"/>
      <c r="B579" s="162"/>
      <c r="C579" s="136" t="s">
        <v>23</v>
      </c>
      <c r="D579" s="161" t="s">
        <v>24</v>
      </c>
      <c r="E579" s="158">
        <v>24290</v>
      </c>
      <c r="F579" s="158">
        <v>14395.3</v>
      </c>
      <c r="G579" s="158">
        <v>0</v>
      </c>
      <c r="H579" s="214">
        <f t="shared" si="37"/>
        <v>0.59264306298888425</v>
      </c>
    </row>
    <row r="580" spans="1:8" x14ac:dyDescent="0.25">
      <c r="A580" s="185"/>
      <c r="B580" s="162"/>
      <c r="C580" s="136" t="s">
        <v>32</v>
      </c>
      <c r="D580" s="136" t="s">
        <v>33</v>
      </c>
      <c r="E580" s="158">
        <v>55081.8</v>
      </c>
      <c r="F580" s="158">
        <v>11639.88</v>
      </c>
      <c r="G580" s="158">
        <v>0</v>
      </c>
      <c r="H580" s="214">
        <f t="shared" si="37"/>
        <v>0.21131989150681349</v>
      </c>
    </row>
    <row r="581" spans="1:8" x14ac:dyDescent="0.25">
      <c r="A581" s="185"/>
      <c r="B581" s="270"/>
      <c r="C581" s="136" t="s">
        <v>228</v>
      </c>
      <c r="D581" s="136" t="s">
        <v>33</v>
      </c>
      <c r="E581" s="158">
        <v>95431</v>
      </c>
      <c r="F581" s="158">
        <v>20464.37</v>
      </c>
      <c r="G581" s="158">
        <v>0</v>
      </c>
      <c r="H581" s="214">
        <f t="shared" si="37"/>
        <v>0.21444153367354424</v>
      </c>
    </row>
    <row r="582" spans="1:8" x14ac:dyDescent="0.25">
      <c r="A582" s="185"/>
      <c r="B582" s="270"/>
      <c r="C582" s="136" t="s">
        <v>229</v>
      </c>
      <c r="D582" s="136" t="s">
        <v>33</v>
      </c>
      <c r="E582" s="158">
        <v>54548</v>
      </c>
      <c r="F582" s="158">
        <v>11697.15</v>
      </c>
      <c r="G582" s="158">
        <v>0</v>
      </c>
      <c r="H582" s="214">
        <f t="shared" si="37"/>
        <v>0.21443774290533107</v>
      </c>
    </row>
    <row r="583" spans="1:8" x14ac:dyDescent="0.25">
      <c r="A583" s="185"/>
      <c r="B583" s="162"/>
      <c r="C583" s="136" t="s">
        <v>14</v>
      </c>
      <c r="D583" s="136" t="s">
        <v>15</v>
      </c>
      <c r="E583" s="158">
        <v>48000</v>
      </c>
      <c r="F583" s="158">
        <v>46427.95</v>
      </c>
      <c r="G583" s="158">
        <v>0</v>
      </c>
      <c r="H583" s="214">
        <f t="shared" si="37"/>
        <v>0.96724895833333324</v>
      </c>
    </row>
    <row r="584" spans="1:8" x14ac:dyDescent="0.25">
      <c r="A584" s="185"/>
      <c r="B584" s="162"/>
      <c r="C584" s="136" t="s">
        <v>25</v>
      </c>
      <c r="D584" s="136" t="s">
        <v>26</v>
      </c>
      <c r="E584" s="158">
        <v>8239.83</v>
      </c>
      <c r="F584" s="158">
        <v>7004.43</v>
      </c>
      <c r="G584" s="158">
        <v>0</v>
      </c>
      <c r="H584" s="214">
        <f t="shared" si="37"/>
        <v>0.85006972231223221</v>
      </c>
    </row>
    <row r="585" spans="1:8" x14ac:dyDescent="0.25">
      <c r="A585" s="185"/>
      <c r="B585" s="162"/>
      <c r="C585" s="136" t="s">
        <v>10</v>
      </c>
      <c r="D585" s="178" t="s">
        <v>11</v>
      </c>
      <c r="E585" s="158">
        <v>7000</v>
      </c>
      <c r="F585" s="158">
        <v>3882.43</v>
      </c>
      <c r="G585" s="158">
        <v>0</v>
      </c>
      <c r="H585" s="214">
        <f t="shared" si="37"/>
        <v>0.55463285714285715</v>
      </c>
    </row>
    <row r="586" spans="1:8" x14ac:dyDescent="0.25">
      <c r="A586" s="185"/>
      <c r="B586" s="162"/>
      <c r="C586" s="136" t="s">
        <v>12</v>
      </c>
      <c r="D586" s="136" t="s">
        <v>13</v>
      </c>
      <c r="E586" s="158">
        <v>300</v>
      </c>
      <c r="F586" s="158">
        <v>0</v>
      </c>
      <c r="G586" s="158">
        <v>0</v>
      </c>
      <c r="H586" s="214">
        <f t="shared" si="37"/>
        <v>0</v>
      </c>
    </row>
    <row r="587" spans="1:8" x14ac:dyDescent="0.25">
      <c r="A587" s="53"/>
      <c r="B587" s="57"/>
      <c r="C587" s="26" t="s">
        <v>16</v>
      </c>
      <c r="D587" s="26" t="s">
        <v>17</v>
      </c>
      <c r="E587" s="158">
        <v>447153.33</v>
      </c>
      <c r="F587" s="158">
        <v>0</v>
      </c>
      <c r="G587" s="158">
        <v>50366.35</v>
      </c>
      <c r="H587" s="214">
        <f t="shared" si="37"/>
        <v>0.11263776119032815</v>
      </c>
    </row>
    <row r="588" spans="1:8" ht="20.25" customHeight="1" x14ac:dyDescent="0.25">
      <c r="A588" s="53"/>
      <c r="B588" s="84"/>
      <c r="C588" s="136" t="s">
        <v>319</v>
      </c>
      <c r="D588" s="136" t="s">
        <v>17</v>
      </c>
      <c r="E588" s="158">
        <v>70397</v>
      </c>
      <c r="F588" s="158">
        <v>0</v>
      </c>
      <c r="G588" s="158">
        <v>0</v>
      </c>
      <c r="H588" s="214">
        <f t="shared" si="37"/>
        <v>0</v>
      </c>
    </row>
    <row r="589" spans="1:8" ht="22.5" customHeight="1" x14ac:dyDescent="0.25">
      <c r="A589" s="53"/>
      <c r="B589" s="84"/>
      <c r="C589" s="136" t="s">
        <v>320</v>
      </c>
      <c r="D589" s="136" t="s">
        <v>17</v>
      </c>
      <c r="E589" s="158">
        <v>34317</v>
      </c>
      <c r="F589" s="274">
        <v>0</v>
      </c>
      <c r="G589" s="158">
        <v>0</v>
      </c>
      <c r="H589" s="214">
        <f t="shared" si="37"/>
        <v>0</v>
      </c>
    </row>
    <row r="590" spans="1:8" ht="33.75" customHeight="1" x14ac:dyDescent="0.25">
      <c r="A590" s="53"/>
      <c r="B590" s="83"/>
      <c r="C590" s="136" t="s">
        <v>60</v>
      </c>
      <c r="D590" s="24" t="s">
        <v>61</v>
      </c>
      <c r="E590" s="158">
        <v>12791.41</v>
      </c>
      <c r="F590" s="224"/>
      <c r="G590" s="158">
        <v>0</v>
      </c>
      <c r="H590" s="214">
        <f t="shared" si="37"/>
        <v>0</v>
      </c>
    </row>
    <row r="591" spans="1:8" x14ac:dyDescent="0.25">
      <c r="A591" s="53"/>
      <c r="B591" s="29" t="s">
        <v>186</v>
      </c>
      <c r="C591" s="164"/>
      <c r="D591" s="29" t="s">
        <v>187</v>
      </c>
      <c r="E591" s="138">
        <f>SUM(E592:E592)</f>
        <v>836989</v>
      </c>
      <c r="F591" s="138">
        <f>SUM(F592:F592)</f>
        <v>418789</v>
      </c>
      <c r="G591" s="138">
        <f>SUM(G592:G592)</f>
        <v>0</v>
      </c>
      <c r="H591" s="139">
        <f t="shared" si="37"/>
        <v>0.50035185647601099</v>
      </c>
    </row>
    <row r="592" spans="1:8" ht="22.2" x14ac:dyDescent="0.25">
      <c r="A592" s="53"/>
      <c r="B592" s="97"/>
      <c r="C592" s="136" t="s">
        <v>184</v>
      </c>
      <c r="D592" s="24" t="s">
        <v>185</v>
      </c>
      <c r="E592" s="158">
        <v>836989</v>
      </c>
      <c r="F592" s="158">
        <v>418789</v>
      </c>
      <c r="G592" s="158">
        <v>0</v>
      </c>
      <c r="H592" s="214">
        <f t="shared" si="37"/>
        <v>0.50035185647601099</v>
      </c>
    </row>
    <row r="593" spans="1:8" ht="22.2" x14ac:dyDescent="0.25">
      <c r="A593" s="53"/>
      <c r="B593" s="29" t="s">
        <v>188</v>
      </c>
      <c r="C593" s="164"/>
      <c r="D593" s="30" t="s">
        <v>189</v>
      </c>
      <c r="E593" s="138">
        <f>SUM(E594:E596)</f>
        <v>31294</v>
      </c>
      <c r="F593" s="138">
        <f>SUM(F594:F596)</f>
        <v>693.93</v>
      </c>
      <c r="G593" s="138">
        <f>SUM(G594:G596)</f>
        <v>0</v>
      </c>
      <c r="H593" s="139">
        <f t="shared" si="37"/>
        <v>2.2174538250143795E-2</v>
      </c>
    </row>
    <row r="594" spans="1:8" ht="45" customHeight="1" x14ac:dyDescent="0.25">
      <c r="A594" s="53"/>
      <c r="B594" s="70"/>
      <c r="C594" s="26" t="s">
        <v>190</v>
      </c>
      <c r="D594" s="24" t="s">
        <v>360</v>
      </c>
      <c r="E594" s="158">
        <v>30000</v>
      </c>
      <c r="F594" s="158">
        <v>0</v>
      </c>
      <c r="G594" s="158">
        <v>0</v>
      </c>
      <c r="H594" s="214">
        <f t="shared" si="37"/>
        <v>0</v>
      </c>
    </row>
    <row r="595" spans="1:8" ht="21" customHeight="1" x14ac:dyDescent="0.25">
      <c r="A595" s="53"/>
      <c r="B595" s="275"/>
      <c r="C595" s="136" t="s">
        <v>14</v>
      </c>
      <c r="D595" s="26" t="s">
        <v>15</v>
      </c>
      <c r="E595" s="158">
        <v>600</v>
      </c>
      <c r="F595" s="158">
        <v>0</v>
      </c>
      <c r="G595" s="158">
        <v>0</v>
      </c>
      <c r="H595" s="214">
        <f t="shared" si="37"/>
        <v>0</v>
      </c>
    </row>
    <row r="596" spans="1:8" ht="17.25" customHeight="1" x14ac:dyDescent="0.25">
      <c r="A596" s="53"/>
      <c r="B596" s="275"/>
      <c r="C596" s="136" t="s">
        <v>12</v>
      </c>
      <c r="D596" s="26" t="s">
        <v>13</v>
      </c>
      <c r="E596" s="158">
        <v>694</v>
      </c>
      <c r="F596" s="158">
        <v>693.93</v>
      </c>
      <c r="G596" s="158">
        <v>0</v>
      </c>
      <c r="H596" s="214">
        <f t="shared" si="37"/>
        <v>0.99989913544668585</v>
      </c>
    </row>
    <row r="597" spans="1:8" x14ac:dyDescent="0.25">
      <c r="A597" s="53"/>
      <c r="B597" s="29" t="s">
        <v>191</v>
      </c>
      <c r="C597" s="36"/>
      <c r="D597" s="29" t="s">
        <v>28</v>
      </c>
      <c r="E597" s="138">
        <f>SUM(E598:E618)</f>
        <v>580293.72</v>
      </c>
      <c r="F597" s="138">
        <f>SUM(F598:F618)</f>
        <v>99928.109999999986</v>
      </c>
      <c r="G597" s="138">
        <f>SUM(G618:G618)</f>
        <v>6710</v>
      </c>
      <c r="H597" s="139">
        <f t="shared" si="37"/>
        <v>0.18376574883491759</v>
      </c>
    </row>
    <row r="598" spans="1:8" ht="33" x14ac:dyDescent="0.25">
      <c r="A598" s="53"/>
      <c r="B598" s="70"/>
      <c r="C598" s="26" t="s">
        <v>102</v>
      </c>
      <c r="D598" s="24" t="s">
        <v>103</v>
      </c>
      <c r="E598" s="158">
        <v>13000</v>
      </c>
      <c r="F598" s="158">
        <v>6500</v>
      </c>
      <c r="G598" s="158">
        <v>0</v>
      </c>
      <c r="H598" s="214">
        <f t="shared" si="37"/>
        <v>0.5</v>
      </c>
    </row>
    <row r="599" spans="1:8" x14ac:dyDescent="0.25">
      <c r="A599" s="53"/>
      <c r="B599" s="248"/>
      <c r="C599" s="136" t="s">
        <v>248</v>
      </c>
      <c r="D599" s="24" t="s">
        <v>46</v>
      </c>
      <c r="E599" s="158">
        <v>16302.9</v>
      </c>
      <c r="F599" s="158">
        <v>6995.44</v>
      </c>
      <c r="G599" s="158">
        <v>0</v>
      </c>
      <c r="H599" s="214">
        <f t="shared" si="37"/>
        <v>0.4290917566813266</v>
      </c>
    </row>
    <row r="600" spans="1:8" x14ac:dyDescent="0.25">
      <c r="A600" s="53"/>
      <c r="B600" s="248"/>
      <c r="C600" s="136" t="s">
        <v>244</v>
      </c>
      <c r="D600" s="24" t="s">
        <v>46</v>
      </c>
      <c r="E600" s="158">
        <v>2805</v>
      </c>
      <c r="F600" s="158">
        <v>1234.44</v>
      </c>
      <c r="G600" s="158">
        <v>0</v>
      </c>
      <c r="H600" s="214">
        <f t="shared" si="37"/>
        <v>0.44008556149732625</v>
      </c>
    </row>
    <row r="601" spans="1:8" x14ac:dyDescent="0.25">
      <c r="A601" s="53"/>
      <c r="B601" s="248"/>
      <c r="C601" s="136" t="s">
        <v>249</v>
      </c>
      <c r="D601" s="24" t="s">
        <v>30</v>
      </c>
      <c r="E601" s="158">
        <v>2688.23</v>
      </c>
      <c r="F601" s="158">
        <v>1182.42</v>
      </c>
      <c r="G601" s="158">
        <v>0</v>
      </c>
      <c r="H601" s="214">
        <f t="shared" si="37"/>
        <v>0.43985075681768304</v>
      </c>
    </row>
    <row r="602" spans="1:8" x14ac:dyDescent="0.25">
      <c r="A602" s="53"/>
      <c r="B602" s="248"/>
      <c r="C602" s="136" t="s">
        <v>245</v>
      </c>
      <c r="D602" s="24" t="s">
        <v>30</v>
      </c>
      <c r="E602" s="158">
        <v>413.05</v>
      </c>
      <c r="F602" s="158">
        <v>215.31</v>
      </c>
      <c r="G602" s="158">
        <v>0</v>
      </c>
      <c r="H602" s="214">
        <f t="shared" si="37"/>
        <v>0.52126861154823867</v>
      </c>
    </row>
    <row r="603" spans="1:8" ht="22.2" x14ac:dyDescent="0.25">
      <c r="A603" s="53"/>
      <c r="B603" s="248"/>
      <c r="C603" s="136" t="s">
        <v>250</v>
      </c>
      <c r="D603" s="24" t="s">
        <v>299</v>
      </c>
      <c r="E603" s="158">
        <v>376.31</v>
      </c>
      <c r="F603" s="158">
        <v>149.26</v>
      </c>
      <c r="G603" s="158">
        <v>0</v>
      </c>
      <c r="H603" s="214">
        <f t="shared" si="37"/>
        <v>0.39664106720522968</v>
      </c>
    </row>
    <row r="604" spans="1:8" ht="22.2" x14ac:dyDescent="0.25">
      <c r="A604" s="53"/>
      <c r="B604" s="248"/>
      <c r="C604" s="136" t="s">
        <v>246</v>
      </c>
      <c r="D604" s="24" t="s">
        <v>299</v>
      </c>
      <c r="E604" s="158">
        <v>65.95</v>
      </c>
      <c r="F604" s="158">
        <v>26.35</v>
      </c>
      <c r="G604" s="158">
        <v>0</v>
      </c>
      <c r="H604" s="214">
        <f t="shared" si="37"/>
        <v>0.39954510993176651</v>
      </c>
    </row>
    <row r="605" spans="1:8" x14ac:dyDescent="0.25">
      <c r="A605" s="53"/>
      <c r="B605" s="71"/>
      <c r="C605" s="136" t="s">
        <v>223</v>
      </c>
      <c r="D605" s="161" t="s">
        <v>24</v>
      </c>
      <c r="E605" s="158">
        <v>10657.3</v>
      </c>
      <c r="F605" s="158">
        <v>2124.54</v>
      </c>
      <c r="G605" s="158">
        <v>0</v>
      </c>
      <c r="H605" s="214">
        <f t="shared" si="37"/>
        <v>0.19935067981571319</v>
      </c>
    </row>
    <row r="606" spans="1:8" x14ac:dyDescent="0.25">
      <c r="A606" s="53"/>
      <c r="B606" s="57"/>
      <c r="C606" s="136" t="s">
        <v>224</v>
      </c>
      <c r="D606" s="136" t="s">
        <v>24</v>
      </c>
      <c r="E606" s="158">
        <v>1880.7</v>
      </c>
      <c r="F606" s="158">
        <v>368.25</v>
      </c>
      <c r="G606" s="158">
        <v>0</v>
      </c>
      <c r="H606" s="214">
        <f t="shared" si="37"/>
        <v>0.1958047535492104</v>
      </c>
    </row>
    <row r="607" spans="1:8" x14ac:dyDescent="0.25">
      <c r="A607" s="53"/>
      <c r="B607" s="57"/>
      <c r="C607" s="26" t="s">
        <v>32</v>
      </c>
      <c r="D607" s="26" t="s">
        <v>33</v>
      </c>
      <c r="E607" s="158">
        <v>24849</v>
      </c>
      <c r="F607" s="158">
        <v>11414.71</v>
      </c>
      <c r="G607" s="158">
        <v>0</v>
      </c>
      <c r="H607" s="214">
        <f t="shared" si="37"/>
        <v>0.45936295223147811</v>
      </c>
    </row>
    <row r="608" spans="1:8" x14ac:dyDescent="0.25">
      <c r="A608" s="53"/>
      <c r="B608" s="57"/>
      <c r="C608" s="136" t="s">
        <v>228</v>
      </c>
      <c r="D608" s="26" t="s">
        <v>33</v>
      </c>
      <c r="E608" s="158">
        <v>54635.59</v>
      </c>
      <c r="F608" s="158">
        <v>30991.1</v>
      </c>
      <c r="G608" s="158">
        <v>0</v>
      </c>
      <c r="H608" s="214">
        <f t="shared" si="37"/>
        <v>0.56723282387908691</v>
      </c>
    </row>
    <row r="609" spans="1:8" x14ac:dyDescent="0.25">
      <c r="A609" s="53"/>
      <c r="B609" s="57"/>
      <c r="C609" s="136" t="s">
        <v>229</v>
      </c>
      <c r="D609" s="26" t="s">
        <v>33</v>
      </c>
      <c r="E609" s="158">
        <v>9712.1299999999992</v>
      </c>
      <c r="F609" s="158">
        <v>5469.02</v>
      </c>
      <c r="G609" s="158">
        <v>0</v>
      </c>
      <c r="H609" s="214">
        <f t="shared" si="37"/>
        <v>0.56311231418854579</v>
      </c>
    </row>
    <row r="610" spans="1:8" x14ac:dyDescent="0.25">
      <c r="A610" s="53"/>
      <c r="B610" s="57"/>
      <c r="C610" s="136" t="s">
        <v>14</v>
      </c>
      <c r="D610" s="26" t="s">
        <v>15</v>
      </c>
      <c r="E610" s="158">
        <v>2118</v>
      </c>
      <c r="F610" s="158">
        <v>1470.31</v>
      </c>
      <c r="G610" s="158">
        <v>0</v>
      </c>
      <c r="H610" s="214">
        <f t="shared" si="37"/>
        <v>0.69419735599622279</v>
      </c>
    </row>
    <row r="611" spans="1:8" x14ac:dyDescent="0.25">
      <c r="A611" s="53"/>
      <c r="B611" s="57"/>
      <c r="C611" s="136" t="s">
        <v>25</v>
      </c>
      <c r="D611" s="75" t="s">
        <v>26</v>
      </c>
      <c r="E611" s="158">
        <v>754</v>
      </c>
      <c r="F611" s="158">
        <v>753.08</v>
      </c>
      <c r="G611" s="158">
        <v>0</v>
      </c>
      <c r="H611" s="214">
        <f t="shared" si="37"/>
        <v>0.99877984084880644</v>
      </c>
    </row>
    <row r="612" spans="1:8" x14ac:dyDescent="0.25">
      <c r="A612" s="53"/>
      <c r="B612" s="57"/>
      <c r="C612" s="136" t="s">
        <v>10</v>
      </c>
      <c r="D612" s="75" t="s">
        <v>11</v>
      </c>
      <c r="E612" s="158">
        <v>56589</v>
      </c>
      <c r="F612" s="158">
        <v>1400</v>
      </c>
      <c r="G612" s="158">
        <v>0</v>
      </c>
      <c r="H612" s="214">
        <f t="shared" si="37"/>
        <v>2.4739790418632595E-2</v>
      </c>
    </row>
    <row r="613" spans="1:8" x14ac:dyDescent="0.25">
      <c r="A613" s="53"/>
      <c r="B613" s="57"/>
      <c r="C613" s="136" t="s">
        <v>230</v>
      </c>
      <c r="D613" s="75" t="s">
        <v>11</v>
      </c>
      <c r="E613" s="158">
        <v>151205.98000000001</v>
      </c>
      <c r="F613" s="158">
        <v>24179.27</v>
      </c>
      <c r="G613" s="158">
        <v>0</v>
      </c>
      <c r="H613" s="214">
        <f t="shared" si="37"/>
        <v>0.15990948241597322</v>
      </c>
    </row>
    <row r="614" spans="1:8" x14ac:dyDescent="0.25">
      <c r="A614" s="53"/>
      <c r="B614" s="57"/>
      <c r="C614" s="136" t="s">
        <v>231</v>
      </c>
      <c r="D614" s="75" t="s">
        <v>11</v>
      </c>
      <c r="E614" s="158">
        <v>26683.4</v>
      </c>
      <c r="F614" s="158">
        <v>4266.93</v>
      </c>
      <c r="G614" s="158">
        <v>0</v>
      </c>
      <c r="H614" s="214">
        <f t="shared" si="37"/>
        <v>0.15990953176881506</v>
      </c>
    </row>
    <row r="615" spans="1:8" x14ac:dyDescent="0.25">
      <c r="A615" s="53"/>
      <c r="B615" s="57"/>
      <c r="C615" s="136" t="s">
        <v>12</v>
      </c>
      <c r="D615" s="26" t="s">
        <v>13</v>
      </c>
      <c r="E615" s="158">
        <v>1188</v>
      </c>
      <c r="F615" s="158">
        <v>1187.68</v>
      </c>
      <c r="G615" s="158">
        <v>0</v>
      </c>
      <c r="H615" s="214">
        <f t="shared" si="37"/>
        <v>0.9997306397306398</v>
      </c>
    </row>
    <row r="616" spans="1:8" ht="21.6" customHeight="1" x14ac:dyDescent="0.25">
      <c r="A616" s="53"/>
      <c r="B616" s="245"/>
      <c r="C616" s="136" t="s">
        <v>292</v>
      </c>
      <c r="D616" s="24" t="s">
        <v>343</v>
      </c>
      <c r="E616" s="158">
        <v>58.24</v>
      </c>
      <c r="F616" s="158">
        <v>0</v>
      </c>
      <c r="G616" s="158">
        <v>0</v>
      </c>
      <c r="H616" s="214">
        <f t="shared" si="37"/>
        <v>0</v>
      </c>
    </row>
    <row r="617" spans="1:8" ht="23.4" customHeight="1" x14ac:dyDescent="0.25">
      <c r="A617" s="53"/>
      <c r="B617" s="245"/>
      <c r="C617" s="136" t="s">
        <v>293</v>
      </c>
      <c r="D617" s="24" t="s">
        <v>343</v>
      </c>
      <c r="E617" s="158">
        <v>74.22</v>
      </c>
      <c r="F617" s="158">
        <v>0</v>
      </c>
      <c r="G617" s="158">
        <v>0</v>
      </c>
      <c r="H617" s="214">
        <f t="shared" si="37"/>
        <v>0</v>
      </c>
    </row>
    <row r="618" spans="1:8" x14ac:dyDescent="0.25">
      <c r="A618" s="53"/>
      <c r="B618" s="57"/>
      <c r="C618" s="26" t="s">
        <v>16</v>
      </c>
      <c r="D618" s="26" t="s">
        <v>17</v>
      </c>
      <c r="E618" s="158">
        <v>204236.72</v>
      </c>
      <c r="F618" s="158">
        <v>0</v>
      </c>
      <c r="G618" s="158">
        <v>6710</v>
      </c>
      <c r="H618" s="214">
        <f t="shared" si="37"/>
        <v>3.2854033300182259E-2</v>
      </c>
    </row>
    <row r="619" spans="1:8" x14ac:dyDescent="0.25">
      <c r="A619" s="147" t="s">
        <v>193</v>
      </c>
      <c r="B619" s="180"/>
      <c r="C619" s="149"/>
      <c r="D619" s="149" t="s">
        <v>194</v>
      </c>
      <c r="E619" s="150">
        <f>SUM(E620,E630,E632)</f>
        <v>7844223.3499999996</v>
      </c>
      <c r="F619" s="150">
        <f>SUM(F620,F630,F632)</f>
        <v>141018.06</v>
      </c>
      <c r="G619" s="150">
        <f>G620+G632+G630</f>
        <v>727817.83</v>
      </c>
      <c r="H619" s="139">
        <f t="shared" si="37"/>
        <v>0.11076123807718963</v>
      </c>
    </row>
    <row r="620" spans="1:8" x14ac:dyDescent="0.25">
      <c r="A620" s="152"/>
      <c r="B620" s="137" t="s">
        <v>195</v>
      </c>
      <c r="C620" s="137"/>
      <c r="D620" s="137" t="s">
        <v>196</v>
      </c>
      <c r="E620" s="138">
        <f>SUM(E621:E629)</f>
        <v>7688541.0899999999</v>
      </c>
      <c r="F620" s="138">
        <f>SUM(F621:F629)</f>
        <v>70119.12</v>
      </c>
      <c r="G620" s="138">
        <f>SUM(G621:G629)</f>
        <v>727817.83</v>
      </c>
      <c r="H620" s="139">
        <f t="shared" si="37"/>
        <v>0.10378262152202401</v>
      </c>
    </row>
    <row r="621" spans="1:8" x14ac:dyDescent="0.25">
      <c r="A621" s="155"/>
      <c r="B621" s="160"/>
      <c r="C621" s="136" t="s">
        <v>29</v>
      </c>
      <c r="D621" s="136" t="s">
        <v>30</v>
      </c>
      <c r="E621" s="158">
        <v>1200</v>
      </c>
      <c r="F621" s="158">
        <v>427.5</v>
      </c>
      <c r="G621" s="158">
        <v>0</v>
      </c>
      <c r="H621" s="214">
        <f t="shared" si="37"/>
        <v>0.35625000000000001</v>
      </c>
    </row>
    <row r="622" spans="1:8" x14ac:dyDescent="0.25">
      <c r="A622" s="155"/>
      <c r="B622" s="162"/>
      <c r="C622" s="136" t="s">
        <v>23</v>
      </c>
      <c r="D622" s="161" t="s">
        <v>24</v>
      </c>
      <c r="E622" s="158">
        <v>9240</v>
      </c>
      <c r="F622" s="158">
        <v>5524.03</v>
      </c>
      <c r="G622" s="158">
        <v>0</v>
      </c>
      <c r="H622" s="214">
        <f t="shared" si="37"/>
        <v>0.59783874458874453</v>
      </c>
    </row>
    <row r="623" spans="1:8" x14ac:dyDescent="0.25">
      <c r="A623" s="155"/>
      <c r="B623" s="162"/>
      <c r="C623" s="136" t="s">
        <v>32</v>
      </c>
      <c r="D623" s="136" t="s">
        <v>33</v>
      </c>
      <c r="E623" s="158">
        <v>49500</v>
      </c>
      <c r="F623" s="158">
        <v>48700.76</v>
      </c>
      <c r="G623" s="158">
        <v>0</v>
      </c>
      <c r="H623" s="214">
        <f t="shared" si="37"/>
        <v>0.98385373737373738</v>
      </c>
    </row>
    <row r="624" spans="1:8" x14ac:dyDescent="0.25">
      <c r="A624" s="155"/>
      <c r="B624" s="162"/>
      <c r="C624" s="136" t="s">
        <v>14</v>
      </c>
      <c r="D624" s="136" t="s">
        <v>15</v>
      </c>
      <c r="E624" s="158">
        <v>10550</v>
      </c>
      <c r="F624" s="158">
        <v>9429.18</v>
      </c>
      <c r="G624" s="158">
        <v>0</v>
      </c>
      <c r="H624" s="214">
        <f t="shared" si="37"/>
        <v>0.89376113744075836</v>
      </c>
    </row>
    <row r="625" spans="1:8" x14ac:dyDescent="0.25">
      <c r="A625" s="155"/>
      <c r="B625" s="162"/>
      <c r="C625" s="136" t="s">
        <v>25</v>
      </c>
      <c r="D625" s="136" t="s">
        <v>26</v>
      </c>
      <c r="E625" s="158">
        <v>1950</v>
      </c>
      <c r="F625" s="158">
        <v>1872.5</v>
      </c>
      <c r="G625" s="158">
        <v>0</v>
      </c>
      <c r="H625" s="214">
        <f t="shared" ref="H625" si="38">SUM(F625+G625)/E625</f>
        <v>0.96025641025641029</v>
      </c>
    </row>
    <row r="626" spans="1:8" x14ac:dyDescent="0.25">
      <c r="A626" s="155"/>
      <c r="B626" s="186"/>
      <c r="C626" s="136" t="s">
        <v>10</v>
      </c>
      <c r="D626" s="136" t="s">
        <v>11</v>
      </c>
      <c r="E626" s="158">
        <v>3015</v>
      </c>
      <c r="F626" s="158">
        <v>3015</v>
      </c>
      <c r="G626" s="158">
        <v>0</v>
      </c>
      <c r="H626" s="214">
        <f t="shared" ref="H626:H638" si="39">SUM(F626+G626)/E626</f>
        <v>1</v>
      </c>
    </row>
    <row r="627" spans="1:8" ht="22.2" x14ac:dyDescent="0.25">
      <c r="A627" s="155"/>
      <c r="B627" s="186"/>
      <c r="C627" s="136" t="s">
        <v>78</v>
      </c>
      <c r="D627" s="171" t="s">
        <v>205</v>
      </c>
      <c r="E627" s="158">
        <v>1340</v>
      </c>
      <c r="F627" s="158">
        <v>568.26</v>
      </c>
      <c r="G627" s="158">
        <v>0</v>
      </c>
      <c r="H627" s="214">
        <f t="shared" si="39"/>
        <v>0.42407462686567166</v>
      </c>
    </row>
    <row r="628" spans="1:8" x14ac:dyDescent="0.25">
      <c r="A628" s="155"/>
      <c r="B628" s="276"/>
      <c r="C628" s="136" t="s">
        <v>12</v>
      </c>
      <c r="D628" s="26" t="s">
        <v>13</v>
      </c>
      <c r="E628" s="158">
        <v>582</v>
      </c>
      <c r="F628" s="158">
        <v>581.89</v>
      </c>
      <c r="G628" s="158">
        <v>0</v>
      </c>
      <c r="H628" s="214">
        <f t="shared" si="39"/>
        <v>0.99981099656357386</v>
      </c>
    </row>
    <row r="629" spans="1:8" x14ac:dyDescent="0.25">
      <c r="A629" s="155"/>
      <c r="B629" s="186"/>
      <c r="C629" s="136" t="s">
        <v>16</v>
      </c>
      <c r="D629" s="161" t="s">
        <v>17</v>
      </c>
      <c r="E629" s="158">
        <v>7611164.0899999999</v>
      </c>
      <c r="F629" s="158">
        <v>0</v>
      </c>
      <c r="G629" s="158">
        <v>727817.83</v>
      </c>
      <c r="H629" s="214">
        <f>SUM(F629+G629)/E629</f>
        <v>9.562503467193019E-2</v>
      </c>
    </row>
    <row r="630" spans="1:8" x14ac:dyDescent="0.25">
      <c r="A630" s="155"/>
      <c r="B630" s="137" t="s">
        <v>197</v>
      </c>
      <c r="C630" s="137"/>
      <c r="D630" s="172" t="s">
        <v>198</v>
      </c>
      <c r="E630" s="138">
        <f>SUM(E631:E631)</f>
        <v>85000</v>
      </c>
      <c r="F630" s="138">
        <f>SUM(F631:F631)</f>
        <v>48500</v>
      </c>
      <c r="G630" s="138">
        <f>SUM(G631:G631)</f>
        <v>0</v>
      </c>
      <c r="H630" s="139">
        <f t="shared" si="39"/>
        <v>0.57058823529411762</v>
      </c>
    </row>
    <row r="631" spans="1:8" ht="33" x14ac:dyDescent="0.25">
      <c r="A631" s="155"/>
      <c r="B631" s="166"/>
      <c r="C631" s="136" t="s">
        <v>102</v>
      </c>
      <c r="D631" s="161" t="s">
        <v>103</v>
      </c>
      <c r="E631" s="158">
        <v>85000</v>
      </c>
      <c r="F631" s="158">
        <v>48500</v>
      </c>
      <c r="G631" s="158">
        <v>0</v>
      </c>
      <c r="H631" s="214">
        <f t="shared" si="39"/>
        <v>0.57058823529411762</v>
      </c>
    </row>
    <row r="632" spans="1:8" x14ac:dyDescent="0.25">
      <c r="A632" s="155"/>
      <c r="B632" s="137" t="s">
        <v>199</v>
      </c>
      <c r="C632" s="175"/>
      <c r="D632" s="137" t="s">
        <v>28</v>
      </c>
      <c r="E632" s="138">
        <f>SUM(E633:E638)</f>
        <v>70682.260000000009</v>
      </c>
      <c r="F632" s="138">
        <f>SUM(F633:F638)</f>
        <v>22398.94</v>
      </c>
      <c r="G632" s="138">
        <f>SUM(G638:G638)</f>
        <v>0</v>
      </c>
      <c r="H632" s="139">
        <f t="shared" si="39"/>
        <v>0.31689620563915183</v>
      </c>
    </row>
    <row r="633" spans="1:8" ht="22.2" x14ac:dyDescent="0.25">
      <c r="A633" s="155"/>
      <c r="B633" s="220"/>
      <c r="C633" s="141" t="s">
        <v>43</v>
      </c>
      <c r="D633" s="161" t="s">
        <v>209</v>
      </c>
      <c r="E633" s="142">
        <v>600</v>
      </c>
      <c r="F633" s="142">
        <v>120</v>
      </c>
      <c r="G633" s="142">
        <v>0</v>
      </c>
      <c r="H633" s="214">
        <f t="shared" si="39"/>
        <v>0.2</v>
      </c>
    </row>
    <row r="634" spans="1:8" x14ac:dyDescent="0.25">
      <c r="A634" s="155"/>
      <c r="B634" s="160"/>
      <c r="C634" s="136" t="s">
        <v>32</v>
      </c>
      <c r="D634" s="136" t="s">
        <v>200</v>
      </c>
      <c r="E634" s="158">
        <v>19850</v>
      </c>
      <c r="F634" s="158">
        <v>4869.66</v>
      </c>
      <c r="G634" s="158">
        <v>0</v>
      </c>
      <c r="H634" s="214">
        <f t="shared" si="39"/>
        <v>0.24532292191435767</v>
      </c>
    </row>
    <row r="635" spans="1:8" x14ac:dyDescent="0.25">
      <c r="A635" s="50"/>
      <c r="B635" s="54"/>
      <c r="C635" s="26" t="s">
        <v>14</v>
      </c>
      <c r="D635" s="26" t="s">
        <v>15</v>
      </c>
      <c r="E635" s="158">
        <v>3500</v>
      </c>
      <c r="F635" s="158">
        <v>3439.37</v>
      </c>
      <c r="G635" s="158">
        <v>0</v>
      </c>
      <c r="H635" s="214">
        <f t="shared" si="39"/>
        <v>0.9826771428571428</v>
      </c>
    </row>
    <row r="636" spans="1:8" x14ac:dyDescent="0.25">
      <c r="A636" s="50"/>
      <c r="B636" s="54"/>
      <c r="C636" s="26" t="s">
        <v>10</v>
      </c>
      <c r="D636" s="26" t="s">
        <v>201</v>
      </c>
      <c r="E636" s="158">
        <v>16747.900000000001</v>
      </c>
      <c r="F636" s="158">
        <v>13750</v>
      </c>
      <c r="G636" s="158">
        <v>0</v>
      </c>
      <c r="H636" s="214">
        <f t="shared" si="39"/>
        <v>0.82099845353745837</v>
      </c>
    </row>
    <row r="637" spans="1:8" x14ac:dyDescent="0.25">
      <c r="A637" s="50"/>
      <c r="B637" s="54"/>
      <c r="C637" s="26" t="s">
        <v>12</v>
      </c>
      <c r="D637" s="26" t="s">
        <v>13</v>
      </c>
      <c r="E637" s="158">
        <v>300</v>
      </c>
      <c r="F637" s="158">
        <v>219.91</v>
      </c>
      <c r="G637" s="158">
        <v>0</v>
      </c>
      <c r="H637" s="214">
        <f t="shared" si="39"/>
        <v>0.73303333333333331</v>
      </c>
    </row>
    <row r="638" spans="1:8" x14ac:dyDescent="0.25">
      <c r="A638" s="50"/>
      <c r="B638" s="54"/>
      <c r="C638" s="26" t="s">
        <v>16</v>
      </c>
      <c r="D638" s="24" t="s">
        <v>17</v>
      </c>
      <c r="E638" s="158">
        <v>29684.36</v>
      </c>
      <c r="F638" s="158">
        <v>0</v>
      </c>
      <c r="G638" s="158">
        <v>0</v>
      </c>
      <c r="H638" s="214">
        <f t="shared" si="39"/>
        <v>0</v>
      </c>
    </row>
    <row r="639" spans="1:8" ht="13.8" thickBot="1" x14ac:dyDescent="0.3">
      <c r="A639" s="125" t="s">
        <v>202</v>
      </c>
      <c r="B639" s="126"/>
      <c r="C639" s="127"/>
      <c r="D639" s="128"/>
      <c r="E639" s="212">
        <f>SUM(E9+E30+E33+E50+E60+E91+E104+E171+E179+E223+E228+E237+E390+E408+E476+E481+E525+E576+E619+E176)</f>
        <v>93495240.639999986</v>
      </c>
      <c r="F639" s="212">
        <f>SUM(F9+F33+F50+F60+F91+F104+F171+F179+F223+F228+F237+F390+F408+F476+F481+F525+F576+F619+F176)</f>
        <v>29868131.699999999</v>
      </c>
      <c r="G639" s="212">
        <f>SUM(G9+G33+G50+G60+G91+G104+G171+G179+G223+G228+G237+G390+G408+G476+G481+G525+G576+G619+G176)</f>
        <v>7197026.459999999</v>
      </c>
      <c r="H639" s="139">
        <f>SUM(F639+G639)/E639</f>
        <v>0.39643898348492451</v>
      </c>
    </row>
    <row r="640" spans="1:8" ht="18.600000000000001" customHeight="1" thickTop="1" x14ac:dyDescent="0.25">
      <c r="A640" s="306" t="s">
        <v>263</v>
      </c>
      <c r="B640" s="307"/>
      <c r="C640" s="307"/>
      <c r="D640" s="308"/>
      <c r="E640" s="299">
        <v>56701168.219999999</v>
      </c>
      <c r="F640" s="299">
        <v>29868131.699999999</v>
      </c>
      <c r="G640" s="299">
        <v>0</v>
      </c>
      <c r="H640" s="108">
        <f>SUM(F640+G640)/E640</f>
        <v>0.52676395632823525</v>
      </c>
    </row>
    <row r="641" spans="1:8" ht="19.95" customHeight="1" thickBot="1" x14ac:dyDescent="0.3">
      <c r="A641" s="309" t="s">
        <v>264</v>
      </c>
      <c r="B641" s="310"/>
      <c r="C641" s="310"/>
      <c r="D641" s="311"/>
      <c r="E641" s="300">
        <v>36794072.420000002</v>
      </c>
      <c r="F641" s="300">
        <v>0</v>
      </c>
      <c r="G641" s="300">
        <v>7197026.46</v>
      </c>
      <c r="H641" s="301">
        <f>SUM(F641+G641)/E641</f>
        <v>0.19560287803553764</v>
      </c>
    </row>
    <row r="642" spans="1:8" ht="13.8" thickTop="1" x14ac:dyDescent="0.25">
      <c r="E642" s="151"/>
      <c r="F642" s="151"/>
      <c r="G642" s="151"/>
    </row>
  </sheetData>
  <sheetProtection selectLockedCells="1" selectUnlockedCells="1"/>
  <mergeCells count="8">
    <mergeCell ref="F1:H1"/>
    <mergeCell ref="F3:H3"/>
    <mergeCell ref="E2:H2"/>
    <mergeCell ref="A640:D640"/>
    <mergeCell ref="A641:D641"/>
    <mergeCell ref="A4:H4"/>
    <mergeCell ref="E6:E7"/>
    <mergeCell ref="F6:G6"/>
  </mergeCells>
  <phoneticPr fontId="0" type="noConversion"/>
  <printOptions horizontalCentered="1"/>
  <pageMargins left="0.70866141732283461" right="0.70866141732283461" top="0.74803149606299213" bottom="0.74803149606299213" header="0.31496062992125984" footer="0.31496062992125984"/>
  <pageSetup paperSize="9" scale="90" firstPageNumber="0" orientation="portrait" cellComments="atEnd" r:id="rId1"/>
  <headerFooter alignWithMargins="0"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20" zoomScaleSheetLayoutView="120" workbookViewId="0"/>
  </sheetViews>
  <sheetFormatPr defaultRowHeight="13.2" x14ac:dyDescent="0.25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cellComments="atEnd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20" zoomScaleSheetLayoutView="120" workbookViewId="0"/>
  </sheetViews>
  <sheetFormatPr defaultRowHeight="13.2" x14ac:dyDescent="0.25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cellComments="atEn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Gabrysia</dc:creator>
  <cp:lastModifiedBy>Gabriela</cp:lastModifiedBy>
  <cp:lastPrinted>2022-08-29T11:14:24Z</cp:lastPrinted>
  <dcterms:created xsi:type="dcterms:W3CDTF">2016-07-29T07:35:21Z</dcterms:created>
  <dcterms:modified xsi:type="dcterms:W3CDTF">2022-08-29T11:15:53Z</dcterms:modified>
</cp:coreProperties>
</file>